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codeName="ThisWorkbook"/>
  <mc:AlternateContent xmlns:mc="http://schemas.openxmlformats.org/markup-compatibility/2006">
    <mc:Choice Requires="x15">
      <x15ac:absPath xmlns:x15ac="http://schemas.microsoft.com/office/spreadsheetml/2010/11/ac" url="F:\REJ FILES\SCHEDULES\FDP POSTING\"/>
    </mc:Choice>
  </mc:AlternateContent>
  <xr:revisionPtr revIDLastSave="0" documentId="13_ncr:1_{61764877-C9A7-44DD-98C5-136DF25236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 6a -TFU" sheetId="1" r:id="rId1"/>
    <sheet name="Form 6b - TFU" sheetId="2" state="hidden" r:id="rId2"/>
    <sheet name="FDPP LICENSE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2" i="1" l="1"/>
  <c r="F130" i="1"/>
  <c r="F129" i="1"/>
  <c r="F128" i="1"/>
  <c r="F127" i="1"/>
  <c r="F126" i="1"/>
  <c r="G108" i="1"/>
  <c r="F94" i="1"/>
  <c r="F93" i="1"/>
  <c r="F92" i="1"/>
  <c r="F91" i="1"/>
  <c r="F90" i="1"/>
  <c r="F89" i="1"/>
  <c r="F88" i="1"/>
  <c r="F87" i="1"/>
  <c r="F86" i="1"/>
  <c r="G85" i="1"/>
  <c r="F85" i="1" s="1"/>
  <c r="F84" i="1"/>
  <c r="F83" i="1"/>
  <c r="F82" i="1"/>
  <c r="G81" i="1"/>
  <c r="F81" i="1"/>
  <c r="F80" i="1"/>
  <c r="G79" i="1"/>
  <c r="F79" i="1" s="1"/>
  <c r="C79" i="1"/>
  <c r="G78" i="1"/>
  <c r="F78" i="1"/>
  <c r="G77" i="1"/>
  <c r="F77" i="1"/>
  <c r="F76" i="1"/>
  <c r="F75" i="1"/>
  <c r="F74" i="1"/>
  <c r="F73" i="1"/>
  <c r="F72" i="1"/>
  <c r="G71" i="1"/>
  <c r="F71" i="1"/>
  <c r="G70" i="1"/>
  <c r="F70" i="1" s="1"/>
  <c r="F69" i="1"/>
  <c r="F68" i="1"/>
  <c r="F67" i="1"/>
  <c r="F66" i="1"/>
  <c r="F65" i="1"/>
  <c r="F64" i="1"/>
  <c r="F63" i="1"/>
  <c r="G62" i="1"/>
  <c r="F62" i="1"/>
  <c r="G61" i="1"/>
  <c r="F61" i="1" s="1"/>
  <c r="F60" i="1"/>
  <c r="G59" i="1"/>
  <c r="F59" i="1"/>
  <c r="F58" i="1"/>
  <c r="F57" i="1"/>
  <c r="F56" i="1"/>
  <c r="G55" i="1"/>
  <c r="F55" i="1" s="1"/>
  <c r="F54" i="1"/>
  <c r="F53" i="1"/>
  <c r="F52" i="1"/>
  <c r="F51" i="1"/>
  <c r="F50" i="1"/>
  <c r="G49" i="1"/>
  <c r="F49" i="1" s="1"/>
  <c r="G48" i="1"/>
  <c r="F48" i="1" s="1"/>
  <c r="G47" i="1"/>
  <c r="F47" i="1"/>
  <c r="F46" i="1"/>
  <c r="F45" i="1"/>
  <c r="F44" i="1"/>
  <c r="F43" i="1"/>
  <c r="G42" i="1"/>
  <c r="F42" i="1" s="1"/>
  <c r="F41" i="1"/>
  <c r="F40" i="1"/>
  <c r="F39" i="1"/>
  <c r="F38" i="1"/>
  <c r="F35" i="1"/>
  <c r="F34" i="1"/>
  <c r="G33" i="1"/>
  <c r="F33" i="1" s="1"/>
  <c r="G32" i="1"/>
  <c r="F32" i="1"/>
  <c r="F31" i="1"/>
  <c r="G30" i="1"/>
  <c r="F30" i="1"/>
  <c r="F29" i="1"/>
  <c r="F28" i="1"/>
  <c r="G27" i="1"/>
  <c r="F27" i="1" s="1"/>
  <c r="G25" i="1"/>
  <c r="F25" i="1"/>
  <c r="G24" i="1"/>
  <c r="F24" i="1"/>
  <c r="F23" i="1"/>
  <c r="G22" i="1"/>
  <c r="F22" i="1"/>
  <c r="G21" i="1"/>
  <c r="C21" i="1"/>
  <c r="F21" i="1" s="1"/>
  <c r="G20" i="1"/>
  <c r="F20" i="1"/>
  <c r="G19" i="1"/>
  <c r="F19" i="1" s="1"/>
  <c r="G18" i="1"/>
  <c r="F18" i="1" s="1"/>
  <c r="G17" i="1"/>
  <c r="F17" i="1"/>
  <c r="G16" i="1"/>
  <c r="F16" i="1"/>
  <c r="G15" i="1"/>
  <c r="F15" i="1" s="1"/>
  <c r="G14" i="1"/>
  <c r="F1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CACCO-Bangs</author>
  </authors>
  <commentList>
    <comment ref="I14" authorId="0" shapeId="0" xr:uid="{010B72EC-A717-4905-BD3E-5C4C81F951EE}">
      <text>
        <r>
          <rPr>
            <b/>
            <sz val="9"/>
            <color indexed="81"/>
            <rFont val="Tahoma"/>
            <family val="2"/>
          </rPr>
          <t>CACCO-Bangs:</t>
        </r>
        <r>
          <rPr>
            <sz val="9"/>
            <color indexed="81"/>
            <rFont val="Tahoma"/>
            <family val="2"/>
          </rPr>
          <t xml:space="preserve">
waiting for credit notice (2/1/17)
</t>
        </r>
      </text>
    </comment>
    <comment ref="I19" authorId="0" shapeId="0" xr:uid="{A185AC96-E376-4F62-A1B4-A744DF74FCC5}">
      <text>
        <r>
          <rPr>
            <b/>
            <sz val="9"/>
            <color indexed="81"/>
            <rFont val="Tahoma"/>
            <family val="2"/>
          </rPr>
          <t>CACCO-Bangs:</t>
        </r>
        <r>
          <rPr>
            <sz val="9"/>
            <color indexed="81"/>
            <rFont val="Tahoma"/>
            <family val="2"/>
          </rPr>
          <t xml:space="preserve">
with credit notice</t>
        </r>
      </text>
    </comment>
    <comment ref="I20" authorId="0" shapeId="0" xr:uid="{76004684-8EC7-416D-B128-CA036441C9EB}">
      <text>
        <r>
          <rPr>
            <b/>
            <sz val="9"/>
            <color indexed="81"/>
            <rFont val="Tahoma"/>
            <family val="2"/>
          </rPr>
          <t>CACCO-Bangs:</t>
        </r>
        <r>
          <rPr>
            <sz val="9"/>
            <color indexed="81"/>
            <rFont val="Tahoma"/>
            <family val="2"/>
          </rPr>
          <t xml:space="preserve">
with credit notice, check for refund still on hand (1/15/17)</t>
        </r>
      </text>
    </comment>
    <comment ref="I23" authorId="0" shapeId="0" xr:uid="{6A101CCD-6C13-49D9-9700-522FA6C753EA}">
      <text>
        <r>
          <rPr>
            <b/>
            <sz val="9"/>
            <color indexed="81"/>
            <rFont val="Tahoma"/>
            <family val="2"/>
          </rPr>
          <t>CACCO-Bangs:</t>
        </r>
        <r>
          <rPr>
            <sz val="9"/>
            <color indexed="81"/>
            <rFont val="Tahoma"/>
            <family val="2"/>
          </rPr>
          <t xml:space="preserve">
with credit notice</t>
        </r>
      </text>
    </comment>
  </commentList>
</comments>
</file>

<file path=xl/sharedStrings.xml><?xml version="1.0" encoding="utf-8"?>
<sst xmlns="http://schemas.openxmlformats.org/spreadsheetml/2006/main" count="580" uniqueCount="271">
  <si>
    <t>FDP Form 6 - Trust Fund Utilization</t>
  </si>
  <si>
    <t>CONSOLIDATED QUARTERLY REPORT ON GOVERNMENT PROJECTS, PROGRAMS or ACTIVITIES</t>
  </si>
  <si>
    <t>REGION:</t>
  </si>
  <si>
    <t>CALENDAR YEAR:</t>
  </si>
  <si>
    <t>PROVINCE:</t>
  </si>
  <si>
    <t>QUARTER:</t>
  </si>
  <si>
    <t>CITY/MUNICIPALITY:</t>
  </si>
  <si>
    <t>Program or Project</t>
  </si>
  <si>
    <t>Location</t>
  </si>
  <si>
    <t>Total Cost</t>
  </si>
  <si>
    <t>Date Started</t>
  </si>
  <si>
    <t>Target Completion Date</t>
  </si>
  <si>
    <t>Project Status</t>
  </si>
  <si>
    <t>No. of Extensions, if any</t>
  </si>
  <si>
    <t>Remarks</t>
  </si>
  <si>
    <t>% of Completion</t>
  </si>
  <si>
    <t>Total Cost Incurred to Date</t>
  </si>
  <si>
    <t>We hereby certify that we have reviewed the contents and hereby attest to the veracity and correctness of the data or information contained in this document.</t>
  </si>
  <si>
    <t>Local Budget Officer</t>
  </si>
  <si>
    <t>Local Accountant</t>
  </si>
  <si>
    <t>Local Chief Executive</t>
  </si>
  <si>
    <t>LOCAL GOVERNMENT SUPPORT FUND (Report on Fund Utilization and Status of Program/Project Implementation)</t>
  </si>
  <si>
    <t>OFFICE:</t>
  </si>
  <si>
    <t>Amount</t>
  </si>
  <si>
    <t>Fund Source</t>
  </si>
  <si>
    <t>Date of Notice  of Authority to Debit Account Issued</t>
  </si>
  <si>
    <t>Type of Program/Project</t>
  </si>
  <si>
    <t>Name Title of Program/Project</t>
  </si>
  <si>
    <t>Specific Location</t>
  </si>
  <si>
    <t>Mechanism/Mode of Implementation</t>
  </si>
  <si>
    <t>Estimated Number of Beneficiaries</t>
  </si>
  <si>
    <t xml:space="preserve">Received </t>
  </si>
  <si>
    <t>Obligation</t>
  </si>
  <si>
    <t>Disbursement</t>
  </si>
  <si>
    <t>Estimated Completion (Month and Year)</t>
  </si>
  <si>
    <t>Remarks on Program/Project Status</t>
  </si>
  <si>
    <t>Certified Correct by:</t>
  </si>
  <si>
    <t>Attested by:</t>
  </si>
  <si>
    <t>The Local Finance Committee:</t>
  </si>
  <si>
    <t>City Budget Officer</t>
  </si>
  <si>
    <t>City Treasurer</t>
  </si>
  <si>
    <t>City Planning and Development Coordinator</t>
  </si>
  <si>
    <t>Instructions:</t>
  </si>
  <si>
    <t>The report shall prepared by the LFC, in coordination with the other local officials concerned (local accountant on the allotment, obligation and disbursements;</t>
  </si>
  <si>
    <t>local engineers in the status of infrastructure projects, as may be applicable.</t>
  </si>
  <si>
    <t>The fund source shall be based on the NADAI issued to the cities.</t>
  </si>
  <si>
    <t>The type of program/project shall be identified, consistent with the projects that may be implemented under the Circular.</t>
  </si>
  <si>
    <t xml:space="preserve">Amount received refers to the amount received by the city as its location. It is the amount the NADAI. Obligation refers to the total amount obligated by the </t>
  </si>
  <si>
    <t>city as of reporting period. Disbursement refers to the total amount paid as of reporting period.</t>
  </si>
  <si>
    <t>The status of programs/projects refers to the percentage of physical completion or delivery of service as of reporting period.</t>
  </si>
  <si>
    <t>CAUTION:</t>
  </si>
  <si>
    <t>TO REDUCE THE RISK OF UPLOADING WRONG TEMPLATE FOR THIS DOCUMENT, DO NOT EDIT/DELETE THIS SHEET.</t>
  </si>
  <si>
    <t>FROM:</t>
  </si>
  <si>
    <t>FDPP TEAM</t>
  </si>
  <si>
    <t>v2</t>
  </si>
  <si>
    <t xml:space="preserve">DPWH RO III - SLRF </t>
  </si>
  <si>
    <t>Sto. Rosario, CSFP</t>
  </si>
  <si>
    <t>no data</t>
  </si>
  <si>
    <t>Fully Liquidated</t>
  </si>
  <si>
    <t>Mar. 11, 2011</t>
  </si>
  <si>
    <t>Oct. 13 2011</t>
  </si>
  <si>
    <t>DBM RO III (Sen. Manuel Villar) Medical Mission and Purchase of Medicines</t>
  </si>
  <si>
    <t>different barangays of CSFP</t>
  </si>
  <si>
    <t>2011</t>
  </si>
  <si>
    <t>2012</t>
  </si>
  <si>
    <t>DBM RO III (Sen. Mar Roxas) Medical Assistance to Indigents Patients of JBL</t>
  </si>
  <si>
    <t>DSWD RO III - National Child Development Center</t>
  </si>
  <si>
    <t>Sindalan, CSFP</t>
  </si>
  <si>
    <t>DENR EMB - Solid Waste Management Program</t>
  </si>
  <si>
    <t>Del Rosario, CSFP</t>
  </si>
  <si>
    <t>DENR EMB - Closure and Rehabilitation of LGU Open &amp; Controlled Dump Site</t>
  </si>
  <si>
    <t>Lara, CSFP</t>
  </si>
  <si>
    <t>Aug. 25, 2018</t>
  </si>
  <si>
    <t>Oct. 3, 2018</t>
  </si>
  <si>
    <t>DILG RO III - Most Outstanding LGU for Environmental Compliance</t>
  </si>
  <si>
    <t>CSFP</t>
  </si>
  <si>
    <t>DSWD RO III-Child Abuse Prevention and Intervention Program (BUB)</t>
  </si>
  <si>
    <t>Sept. 28, 2015</t>
  </si>
  <si>
    <t>Oct. 3, 2015</t>
  </si>
  <si>
    <t>DTI RO III-OBOP (BUB)</t>
  </si>
  <si>
    <t>DTI RO III-Yamang Pinoy (BUB)</t>
  </si>
  <si>
    <t>DSWD RO III - Supplemental Feeding Program</t>
  </si>
  <si>
    <t>Jan.8, 2016</t>
  </si>
  <si>
    <t>Jan.3, 2017</t>
  </si>
  <si>
    <t>June 30, 2017</t>
  </si>
  <si>
    <t>Óct. 25, 2021</t>
  </si>
  <si>
    <t>DILG RO III - Performance Challenge Fund</t>
  </si>
  <si>
    <t>Alasas, CSFP</t>
  </si>
  <si>
    <t>Sept.23, 2015</t>
  </si>
  <si>
    <t>Nov. 21, 2015</t>
  </si>
  <si>
    <t>San Isidro, CSFP</t>
  </si>
  <si>
    <t>Jan. 5, 2018</t>
  </si>
  <si>
    <t>June 3, 2018</t>
  </si>
  <si>
    <t>Del Pilar, CSFP</t>
  </si>
  <si>
    <t>Aug. 16, 2018</t>
  </si>
  <si>
    <t>June 6, 2019</t>
  </si>
  <si>
    <t>Sept. 3, 2019</t>
  </si>
  <si>
    <t>San Isidro and Alasas, CSFP</t>
  </si>
  <si>
    <t>June 28, 2020</t>
  </si>
  <si>
    <t>Óct. 5, 2020</t>
  </si>
  <si>
    <t>DSWD RO III- Bottom Up Budgeting for Construction/Repair of Day Care Centers</t>
  </si>
  <si>
    <t>San Agustin, Juliana, San Nicolas, Sindalan</t>
  </si>
  <si>
    <t>Mar. 15, 2016</t>
  </si>
  <si>
    <t>June 13, 2016</t>
  </si>
  <si>
    <t>Northville 14, Maimpis, Malpitic, Pulung Bulu</t>
  </si>
  <si>
    <t>Mar. 21, 2016</t>
  </si>
  <si>
    <t>May 20, 2016</t>
  </si>
  <si>
    <t>Sta Lucia</t>
  </si>
  <si>
    <t>DA ROIII-Sustainable Agri-Fisheries Based Livelihood (BUB)</t>
  </si>
  <si>
    <t>DA ROIII-Farm Mechanization (BUB)</t>
  </si>
  <si>
    <t>LGSF-Integrated Community Food Production (BUB)</t>
  </si>
  <si>
    <t>LGSF-Rehabilitation of BHS (BUB)</t>
  </si>
  <si>
    <t>Aug. 11, 2016</t>
  </si>
  <si>
    <t>Oct. 9, 2016</t>
  </si>
  <si>
    <t>DOH ROIII-RHU I</t>
  </si>
  <si>
    <t>Dolores, CSFP</t>
  </si>
  <si>
    <t>DSWD ROIII-Sustainable Livelihood Program (BUB)</t>
  </si>
  <si>
    <t>July 27, 2015</t>
  </si>
  <si>
    <t>Nov. 10, 2015</t>
  </si>
  <si>
    <t>Jan. 8, 2018</t>
  </si>
  <si>
    <t>Feb. 15, 2018</t>
  </si>
  <si>
    <t>LGSF-Construction of School Fence (BUB)</t>
  </si>
  <si>
    <t>PHS, Calulut, Malpitic &amp; Panipuan IS</t>
  </si>
  <si>
    <t>May 27, 2017</t>
  </si>
  <si>
    <t>July 5, 2017</t>
  </si>
  <si>
    <t>LGSF-Provision of School Furnitures (BUB)</t>
  </si>
  <si>
    <t>2016</t>
  </si>
  <si>
    <t>2018</t>
  </si>
  <si>
    <t>DOT-BUB Branding</t>
  </si>
  <si>
    <t>DOT-BUB Brochures / Collaterals</t>
  </si>
  <si>
    <t>DOT-BUB Municipal Site Plan</t>
  </si>
  <si>
    <t>DOT-BUB Planning, Production, Development and Marketing</t>
  </si>
  <si>
    <t>DA RO III-Organic Trading Post</t>
  </si>
  <si>
    <t>2020</t>
  </si>
  <si>
    <t>DA-BUB Combine Harvester</t>
  </si>
  <si>
    <t>DA-BUB Power Tiller</t>
  </si>
  <si>
    <t>DENR-BUB Barangay Forest Program</t>
  </si>
  <si>
    <t>DOLE-Child Labor Free Barangay (Nego-Kart)</t>
  </si>
  <si>
    <t>Northville, CSFP</t>
  </si>
  <si>
    <t>Feb.12, 2018</t>
  </si>
  <si>
    <t>NCCA-Arkitekturang Kapampangan</t>
  </si>
  <si>
    <t>NCCA-Gulis Pamana</t>
  </si>
  <si>
    <t>DTI-BUB Industry Clustering Program</t>
  </si>
  <si>
    <t>DSWD-BUB Protective Services for Solo Parents &amp; Women in Difficult Circumstances</t>
  </si>
  <si>
    <t>DSWD-BUB Protective Services for Out-of-School Youth, PWD &amp; Women/ Day Care Parents</t>
  </si>
  <si>
    <t>Sept 26, 2017</t>
  </si>
  <si>
    <t>Óct. 6, 2017</t>
  </si>
  <si>
    <t>DSWD-Child Devt Center Conversion Program</t>
  </si>
  <si>
    <t>7 different barangays of CSFP</t>
  </si>
  <si>
    <t>DSWD-Devt of Database for Children 0-17 Y/O</t>
  </si>
  <si>
    <t>Project Ongoing</t>
  </si>
  <si>
    <t>DSWD-Cash For Work</t>
  </si>
  <si>
    <t>Apr. 3, 2018</t>
  </si>
  <si>
    <t>Apr. 10, 2018</t>
  </si>
  <si>
    <t>Oct. 22, 2018</t>
  </si>
  <si>
    <t>Nov. 5, 2018</t>
  </si>
  <si>
    <t>Civic Center City Park</t>
  </si>
  <si>
    <t>Oct. 3, 2019</t>
  </si>
  <si>
    <t>20% Share In Fire Code Revenues</t>
  </si>
  <si>
    <t>PTO Cash Incentive for Child Protection</t>
  </si>
  <si>
    <t>Town Center River Esplanade Phase I</t>
  </si>
  <si>
    <t>Calulut, CSFP</t>
  </si>
  <si>
    <t>Sept. 4, 2020</t>
  </si>
  <si>
    <t>Town Center River Esplanade Phase II</t>
  </si>
  <si>
    <t>DSWD-Social Amelioration Program</t>
  </si>
  <si>
    <t>Ápril 7, 2020</t>
  </si>
  <si>
    <t>May 28, 2020</t>
  </si>
  <si>
    <t>Dec. 14, 2020</t>
  </si>
  <si>
    <t>Office of the Civil Defense-Gawad Kalasag Award</t>
  </si>
  <si>
    <t>June 1, 2020</t>
  </si>
  <si>
    <t>Pagcor-Construction of Evacuation/Multi-Purpose Hall at PHS</t>
  </si>
  <si>
    <t>PHS</t>
  </si>
  <si>
    <t>Nov. 27, 2020</t>
  </si>
  <si>
    <t>Project Completed</t>
  </si>
  <si>
    <t xml:space="preserve">DOH- ADHP and SRA of Frontliners </t>
  </si>
  <si>
    <t xml:space="preserve">DBM-DRRMF </t>
  </si>
  <si>
    <t>LGSF-DRRAP</t>
  </si>
  <si>
    <t xml:space="preserve">DILG ROIII-cash incentives 2020 Regional Manila Bayani 3rd Placer City Category </t>
  </si>
  <si>
    <t>DOT ROIII-Farm and Gastronomy Tours</t>
  </si>
  <si>
    <t>DOH RO III-Most Improved LGUs in Environmental Health Services</t>
  </si>
  <si>
    <t>DOH CLCHD, ONE COVID 19 Allowance</t>
  </si>
  <si>
    <t>DILG RO3 2022 SGLG Awardee</t>
  </si>
  <si>
    <t>DOLE-DILEEP</t>
  </si>
  <si>
    <t>SM Primeholdings-Rehabilitation of Telabastagan Creek</t>
  </si>
  <si>
    <t>Telabastagan, CSFP</t>
  </si>
  <si>
    <t>Province of Pampanga-Purchase of Service Vehicle (SP)</t>
  </si>
  <si>
    <t>DILG RO III-Bottom Up Budgeting for Disaster Preparedness</t>
  </si>
  <si>
    <t>Presidential Management Staff (various projects of CSFP)</t>
  </si>
  <si>
    <t>2006</t>
  </si>
  <si>
    <t>2007</t>
  </si>
  <si>
    <t>DBM RO III - OPPSF</t>
  </si>
  <si>
    <t>2008</t>
  </si>
  <si>
    <t>2010</t>
  </si>
  <si>
    <t>North Luzon Railways, Corp.</t>
  </si>
  <si>
    <t>San Nicolas to Telabastagan, CSFP</t>
  </si>
  <si>
    <t>2009</t>
  </si>
  <si>
    <t>DOLE RO III - DOLE Kabuhayan Nego Kart</t>
  </si>
  <si>
    <t>DOLE RO III - DOLE Integrated Livelihood Program</t>
  </si>
  <si>
    <t>DILG RO III - Public Transport Assistance Program</t>
  </si>
  <si>
    <t>DILG RO III - Gawad Pamana ng Lahi</t>
  </si>
  <si>
    <t>2013</t>
  </si>
  <si>
    <t>Dec. 3, 2013</t>
  </si>
  <si>
    <t>Jan. 21, 2014</t>
  </si>
  <si>
    <t>DBM RO III - Rehabilitation /Completion of road network of Regional Center at Maimpis CSFP</t>
  </si>
  <si>
    <t>Maimpis, CSFP</t>
  </si>
  <si>
    <t>DBM RO III - Rehabilitation /Improvement of Maimpis Creek</t>
  </si>
  <si>
    <t>Oct. 16, 2012</t>
  </si>
  <si>
    <t>Nov. 23, 2012</t>
  </si>
  <si>
    <t>DBM RO III - Asphalt Overlay/Asphalting of Pavement at Poblacion CSFP</t>
  </si>
  <si>
    <t>DBM RO III - Construction of Two-Storey Fire Department Building</t>
  </si>
  <si>
    <t>Mar. 31, 2012</t>
  </si>
  <si>
    <t>June 27, 2012</t>
  </si>
  <si>
    <t>DBM RO III - Concreting of Road at Parian Barangay Road, Mexico, Pampanga</t>
  </si>
  <si>
    <t>Mexico, Pampanga</t>
  </si>
  <si>
    <t>Dec. 7, 2012</t>
  </si>
  <si>
    <t>Feb. 5, 2013</t>
  </si>
  <si>
    <t>DBM RO III - Concreting of Road at Brgy Sto. Niño &amp; Moras, Sto. Tomas, Pampanga</t>
  </si>
  <si>
    <t>Sto. Tomas, Pampanga</t>
  </si>
  <si>
    <t>Jan. 22, 2013</t>
  </si>
  <si>
    <t>DBM RO III - Concreting of Road at Maniago Barangay Road, Minalin, Pampanga</t>
  </si>
  <si>
    <t>Minalin, Pampanga</t>
  </si>
  <si>
    <t>Dec. 26, 2012</t>
  </si>
  <si>
    <t>Feb. 22, 2013</t>
  </si>
  <si>
    <t>DBM RO III - Concreting of Road at Balucuc Tabuyuc Road, Apalit, Pampanga</t>
  </si>
  <si>
    <t>Apalit, Pampanga</t>
  </si>
  <si>
    <t>DBM RO III - Concreting of Road at Cabetican Barangay Road, Bacolor, Pampanga</t>
  </si>
  <si>
    <t>Bacolor, Pampanga</t>
  </si>
  <si>
    <t>DBM RO III - Concreting of Road at San Pedro 2 Brgy Road to Brgy Sta. Lucia, Magalang, Pampanga</t>
  </si>
  <si>
    <t>Magalang, Pampanga</t>
  </si>
  <si>
    <t>DBM RO III - Concreting of Road at Sta. Ana Municipal Road, Pampanga</t>
  </si>
  <si>
    <t>Sta. Ana, Pampanga</t>
  </si>
  <si>
    <t>DBM RO III - Concreting of Road at San Simon Municipal Road, Pampanga</t>
  </si>
  <si>
    <t>San Simon, Pampanga</t>
  </si>
  <si>
    <t>DBM RO III - Concreting of Road at Sasmuan Municipal Road, Pampanga</t>
  </si>
  <si>
    <t>Sasmuan, Pampanga</t>
  </si>
  <si>
    <t>DBM RO III - Concreting of Road at Arayat Municipal Road, Pampanga</t>
  </si>
  <si>
    <t>Arayat, Pampanga</t>
  </si>
  <si>
    <t>DBM RO III - Rehabilitation of Balimbing-Del Carmen Creek</t>
  </si>
  <si>
    <t>Del Carmen, CSFP</t>
  </si>
  <si>
    <t>July 10, 2012</t>
  </si>
  <si>
    <t>DSWD RO III - Papsmear Project for Women and Mothers of CSFP</t>
  </si>
  <si>
    <t>DBM RO III (Sen. Francis Escudero) - Repair and Rehabilitation of Public Markets</t>
  </si>
  <si>
    <t>Old Public Market, Del Pilar, CSFP</t>
  </si>
  <si>
    <t>Jan. 4, 2016</t>
  </si>
  <si>
    <t>Feb. 12, 2016</t>
  </si>
  <si>
    <t>DBM RO III ( Cong. Oscar S. Rodriguez) - Financial Assistance to various LGUs for the implementation of Social Services</t>
  </si>
  <si>
    <t>DOST RO III - Upgrading of MRF</t>
  </si>
  <si>
    <t>DSWD RO III - Improvement of San Pablo Batic Day Care Center funded by BCDA</t>
  </si>
  <si>
    <t>San Pablo DCC, CSFP</t>
  </si>
  <si>
    <t>Jan. 31, 2018</t>
  </si>
  <si>
    <t>Mar. 1, 2018</t>
  </si>
  <si>
    <t>DSWD RO III-Social Pension for Indigent Senior Citizens (BUB)</t>
  </si>
  <si>
    <t>DA RO III - Grassroots Participatory Budgeting Process - GPBP</t>
  </si>
  <si>
    <t>DOLE RO III - Yes Program</t>
  </si>
  <si>
    <t>City College, CSFP</t>
  </si>
  <si>
    <t>DBM RO III (Sen. Teofisto Guingona III) - Construction of City College Building Elevator</t>
  </si>
  <si>
    <t>Feb. 25, 2013</t>
  </si>
  <si>
    <t>Mar.27, 2013</t>
  </si>
  <si>
    <t>DBM RO III (Sen. Francis Pangilinan) - Scholarship Program</t>
  </si>
  <si>
    <t xml:space="preserve"> </t>
  </si>
  <si>
    <t>DBM RO III (Sen. Francis Pangilinan) - Priority Development Program</t>
  </si>
  <si>
    <t>DSWD RO III - Katas ng VAT Project</t>
  </si>
  <si>
    <t>May 23, 2011</t>
  </si>
  <si>
    <t>signed</t>
  </si>
  <si>
    <t>RIZZEL Y. MANGILIT</t>
  </si>
  <si>
    <t>JOSE TIBURCIO S. CANLAS</t>
  </si>
  <si>
    <t>Hon. VILMA B. CALUAG</t>
  </si>
  <si>
    <t>REGION: III</t>
  </si>
  <si>
    <t>PROVINCE: PAMPANGA</t>
  </si>
  <si>
    <t xml:space="preserve">CITY/MUNICIPALITY:  CITY OF SAN FERNANDO </t>
  </si>
  <si>
    <t>LGSF-Support to the Barangay Development Program of the National Task Force to End Local Communist Armed Conflict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</si>
</sst>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\-yy;@"/>
  </numFmts>
  <fonts count="17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Calibri"/>
    </font>
    <font>
      <sz val="11"/>
      <color rgb="FF000000"/>
      <name val="Calibri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  <scheme val="minor"/>
    </font>
    <font>
      <b/>
      <sz val="13"/>
      <color rgb="FF000000"/>
      <name val="Arial"/>
      <family val="2"/>
    </font>
    <font>
      <b/>
      <sz val="11"/>
      <color rgb="FF000000"/>
      <name val="Calibri"/>
      <family val="2"/>
    </font>
    <font>
      <sz val="7"/>
      <color rgb="FF000000"/>
      <name val="Calibri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3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9" fillId="2" borderId="0"/>
  </cellStyleXfs>
  <cellXfs count="110">
    <xf numFmtId="0" fontId="0" fillId="2" borderId="0" xfId="0" applyFill="1"/>
    <xf numFmtId="0" fontId="0" fillId="2" borderId="1" xfId="0" applyFill="1" applyBorder="1"/>
    <xf numFmtId="0" fontId="0" fillId="2" borderId="3" xfId="0" applyFill="1" applyBorder="1"/>
    <xf numFmtId="0" fontId="0" fillId="2" borderId="3" xfId="0" applyFill="1" applyBorder="1" applyAlignment="1">
      <alignment horizontal="center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wrapText="1"/>
    </xf>
    <xf numFmtId="0" fontId="2" fillId="2" borderId="0" xfId="0" applyFont="1" applyFill="1"/>
    <xf numFmtId="0" fontId="1" fillId="2" borderId="0" xfId="0" applyFont="1" applyFill="1"/>
    <xf numFmtId="0" fontId="0" fillId="2" borderId="5" xfId="0" applyFill="1" applyBorder="1" applyAlignment="1">
      <alignment horizontal="center" wrapText="1"/>
    </xf>
    <xf numFmtId="0" fontId="0" fillId="2" borderId="0" xfId="0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/>
    <xf numFmtId="0" fontId="0" fillId="2" borderId="3" xfId="0" applyFill="1" applyBorder="1" applyAlignment="1">
      <alignment wrapText="1"/>
    </xf>
    <xf numFmtId="0" fontId="0" fillId="2" borderId="14" xfId="0" applyFill="1" applyBorder="1" applyAlignment="1">
      <alignment horizontal="center" wrapText="1"/>
    </xf>
    <xf numFmtId="0" fontId="4" fillId="0" borderId="15" xfId="0" applyFont="1" applyBorder="1" applyAlignment="1">
      <alignment horizontal="left" vertical="center" wrapText="1"/>
    </xf>
    <xf numFmtId="43" fontId="4" fillId="0" borderId="17" xfId="0" applyNumberFormat="1" applyFont="1" applyBorder="1" applyAlignment="1">
      <alignment vertical="center"/>
    </xf>
    <xf numFmtId="164" fontId="4" fillId="0" borderId="17" xfId="0" applyNumberFormat="1" applyFont="1" applyBorder="1" applyAlignment="1">
      <alignment horizontal="center" vertical="center"/>
    </xf>
    <xf numFmtId="10" fontId="4" fillId="0" borderId="17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5" fillId="0" borderId="0" xfId="0" applyFont="1" applyAlignment="1">
      <alignment vertical="center"/>
    </xf>
    <xf numFmtId="164" fontId="4" fillId="0" borderId="17" xfId="0" quotePrefix="1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vertical="center" wrapText="1"/>
    </xf>
    <xf numFmtId="164" fontId="4" fillId="0" borderId="17" xfId="0" quotePrefix="1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 wrapText="1"/>
    </xf>
    <xf numFmtId="164" fontId="4" fillId="0" borderId="17" xfId="0" applyNumberFormat="1" applyFont="1" applyBorder="1" applyAlignment="1">
      <alignment horizontal="center" vertical="center" wrapText="1"/>
    </xf>
    <xf numFmtId="43" fontId="4" fillId="0" borderId="21" xfId="0" applyNumberFormat="1" applyFont="1" applyBorder="1" applyAlignment="1">
      <alignment horizontal="center" vertical="center"/>
    </xf>
    <xf numFmtId="43" fontId="4" fillId="0" borderId="19" xfId="0" applyNumberFormat="1" applyFont="1" applyBorder="1" applyAlignment="1">
      <alignment horizontal="center" vertical="center"/>
    </xf>
    <xf numFmtId="43" fontId="4" fillId="0" borderId="20" xfId="0" applyNumberFormat="1" applyFont="1" applyBorder="1" applyAlignment="1">
      <alignment horizontal="center" vertical="center"/>
    </xf>
    <xf numFmtId="43" fontId="5" fillId="0" borderId="0" xfId="0" applyNumberFormat="1" applyFont="1" applyAlignment="1">
      <alignment vertical="center"/>
    </xf>
    <xf numFmtId="43" fontId="4" fillId="2" borderId="17" xfId="1" applyFont="1" applyFill="1" applyBorder="1" applyAlignment="1">
      <alignment vertical="center"/>
    </xf>
    <xf numFmtId="43" fontId="6" fillId="0" borderId="0" xfId="0" applyNumberFormat="1" applyFont="1" applyAlignment="1">
      <alignment vertical="center"/>
    </xf>
    <xf numFmtId="164" fontId="4" fillId="2" borderId="17" xfId="1" applyNumberFormat="1" applyFont="1" applyFill="1" applyBorder="1" applyAlignment="1">
      <alignment horizontal="center" vertical="center"/>
    </xf>
    <xf numFmtId="164" fontId="4" fillId="2" borderId="17" xfId="1" quotePrefix="1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9" fillId="2" borderId="0" xfId="2"/>
    <xf numFmtId="0" fontId="9" fillId="2" borderId="2" xfId="2" applyBorder="1"/>
    <xf numFmtId="0" fontId="11" fillId="2" borderId="0" xfId="2" applyFont="1"/>
    <xf numFmtId="0" fontId="9" fillId="2" borderId="0" xfId="2" applyAlignment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2" fillId="2" borderId="6" xfId="2" applyFont="1" applyBorder="1" applyAlignment="1">
      <alignment horizontal="center"/>
    </xf>
    <xf numFmtId="0" fontId="4" fillId="0" borderId="15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9" xfId="0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43" fontId="4" fillId="0" borderId="21" xfId="0" applyNumberFormat="1" applyFont="1" applyBorder="1" applyAlignment="1">
      <alignment horizontal="left" vertical="center" wrapText="1"/>
    </xf>
    <xf numFmtId="10" fontId="4" fillId="0" borderId="21" xfId="0" applyNumberFormat="1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0" fillId="2" borderId="5" xfId="0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3" fillId="2" borderId="0" xfId="2" applyFont="1" applyAlignment="1">
      <alignment vertical="center"/>
    </xf>
    <xf numFmtId="0" fontId="13" fillId="2" borderId="0" xfId="2" applyFont="1" applyAlignment="1">
      <alignment vertical="center" wrapText="1"/>
    </xf>
    <xf numFmtId="0" fontId="13" fillId="2" borderId="0" xfId="2" applyFont="1" applyAlignment="1">
      <alignment vertical="top" wrapText="1"/>
    </xf>
    <xf numFmtId="0" fontId="12" fillId="2" borderId="10" xfId="2" applyFont="1" applyBorder="1" applyAlignment="1">
      <alignment horizontal="center"/>
    </xf>
    <xf numFmtId="0" fontId="12" fillId="2" borderId="11" xfId="2" applyFont="1" applyBorder="1" applyAlignment="1">
      <alignment horizontal="center"/>
    </xf>
    <xf numFmtId="0" fontId="12" fillId="2" borderId="12" xfId="2" applyFont="1" applyBorder="1" applyAlignment="1">
      <alignment horizontal="center"/>
    </xf>
    <xf numFmtId="0" fontId="12" fillId="2" borderId="1" xfId="2" applyFont="1" applyBorder="1" applyAlignment="1">
      <alignment horizontal="center"/>
    </xf>
    <xf numFmtId="0" fontId="12" fillId="2" borderId="0" xfId="2" applyFont="1" applyAlignment="1">
      <alignment horizontal="center"/>
    </xf>
    <xf numFmtId="0" fontId="12" fillId="2" borderId="2" xfId="2" applyFont="1" applyBorder="1" applyAlignment="1">
      <alignment horizontal="center"/>
    </xf>
    <xf numFmtId="0" fontId="12" fillId="2" borderId="1" xfId="2" applyFont="1" applyBorder="1" applyAlignment="1">
      <alignment vertical="center"/>
    </xf>
    <xf numFmtId="0" fontId="9" fillId="2" borderId="0" xfId="2" applyAlignment="1">
      <alignment horizontal="left" vertical="center"/>
    </xf>
    <xf numFmtId="0" fontId="12" fillId="2" borderId="0" xfId="2" applyFont="1" applyAlignment="1">
      <alignment vertical="center"/>
    </xf>
    <xf numFmtId="0" fontId="12" fillId="2" borderId="1" xfId="2" applyFont="1" applyBorder="1"/>
    <xf numFmtId="0" fontId="9" fillId="2" borderId="0" xfId="2" applyAlignment="1">
      <alignment horizontal="left" wrapText="1"/>
    </xf>
    <xf numFmtId="0" fontId="9" fillId="2" borderId="0" xfId="2" applyAlignment="1">
      <alignment wrapText="1"/>
    </xf>
    <xf numFmtId="0" fontId="12" fillId="2" borderId="0" xfId="2" applyFont="1" applyAlignment="1">
      <alignment wrapText="1"/>
    </xf>
    <xf numFmtId="0" fontId="9" fillId="2" borderId="0" xfId="2" applyAlignment="1">
      <alignment horizontal="left"/>
    </xf>
    <xf numFmtId="0" fontId="12" fillId="2" borderId="3" xfId="2" applyFont="1" applyBorder="1" applyAlignment="1">
      <alignment horizontal="center" vertical="center" wrapText="1"/>
    </xf>
    <xf numFmtId="0" fontId="12" fillId="2" borderId="7" xfId="2" applyFont="1" applyBorder="1" applyAlignment="1">
      <alignment horizontal="center" vertical="center" wrapText="1"/>
    </xf>
    <xf numFmtId="0" fontId="12" fillId="2" borderId="9" xfId="2" applyFont="1" applyBorder="1" applyAlignment="1">
      <alignment horizontal="center" vertical="center" wrapText="1"/>
    </xf>
    <xf numFmtId="0" fontId="12" fillId="2" borderId="8" xfId="2" applyFont="1" applyBorder="1" applyAlignment="1">
      <alignment horizontal="center" vertical="center" wrapText="1"/>
    </xf>
    <xf numFmtId="0" fontId="12" fillId="2" borderId="5" xfId="2" applyFont="1" applyBorder="1" applyAlignment="1">
      <alignment horizontal="center" vertical="center" wrapText="1"/>
    </xf>
    <xf numFmtId="0" fontId="12" fillId="2" borderId="3" xfId="2" applyFont="1" applyBorder="1" applyAlignment="1">
      <alignment horizontal="center" vertical="center" wrapText="1"/>
    </xf>
    <xf numFmtId="0" fontId="9" fillId="2" borderId="1" xfId="2" applyBorder="1"/>
    <xf numFmtId="0" fontId="14" fillId="2" borderId="1" xfId="2" applyFont="1" applyBorder="1" applyAlignment="1">
      <alignment horizontal="left" vertical="top" wrapText="1"/>
    </xf>
    <xf numFmtId="0" fontId="14" fillId="2" borderId="0" xfId="2" applyFont="1" applyAlignment="1">
      <alignment horizontal="left" vertical="top" wrapText="1"/>
    </xf>
    <xf numFmtId="0" fontId="14" fillId="2" borderId="2" xfId="2" applyFont="1" applyBorder="1" applyAlignment="1">
      <alignment horizontal="left" vertical="top" wrapText="1"/>
    </xf>
    <xf numFmtId="0" fontId="15" fillId="2" borderId="0" xfId="2" applyFont="1"/>
    <xf numFmtId="0" fontId="16" fillId="2" borderId="0" xfId="2" applyFont="1" applyAlignment="1">
      <alignment horizontal="center"/>
    </xf>
    <xf numFmtId="0" fontId="15" fillId="2" borderId="2" xfId="2" applyFont="1" applyBorder="1"/>
    <xf numFmtId="0" fontId="9" fillId="2" borderId="14" xfId="2" applyBorder="1" applyAlignment="1">
      <alignment horizontal="center"/>
    </xf>
    <xf numFmtId="0" fontId="9" fillId="2" borderId="6" xfId="2" applyBorder="1" applyAlignment="1">
      <alignment horizontal="center"/>
    </xf>
    <xf numFmtId="0" fontId="9" fillId="2" borderId="6" xfId="2" applyBorder="1"/>
    <xf numFmtId="0" fontId="9" fillId="2" borderId="4" xfId="2" applyBorder="1"/>
  </cellXfs>
  <cellStyles count="3">
    <cellStyle name="Comma" xfId="1" builtinId="3"/>
    <cellStyle name="Normal" xfId="0" builtinId="0"/>
    <cellStyle name="Normal 3" xfId="2" xr:uid="{4B03667E-BDDA-4F3A-AC73-C66A96CE56C6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41"/>
  <sheetViews>
    <sheetView tabSelected="1" zoomScale="85" zoomScaleNormal="85" workbookViewId="0">
      <selection activeCell="D9" sqref="D9:D10"/>
    </sheetView>
  </sheetViews>
  <sheetFormatPr defaultColWidth="8.7109375" defaultRowHeight="15" x14ac:dyDescent="0.25"/>
  <cols>
    <col min="1" max="1" width="25.85546875" style="50" customWidth="1"/>
    <col min="2" max="9" width="20.85546875" style="50" customWidth="1"/>
    <col min="10" max="10" width="8.7109375" style="50"/>
    <col min="11" max="11" width="15" style="50" bestFit="1" customWidth="1"/>
    <col min="12" max="16384" width="8.7109375" style="50"/>
  </cols>
  <sheetData>
    <row r="1" spans="1:9" x14ac:dyDescent="0.25">
      <c r="A1" s="76" t="s">
        <v>0</v>
      </c>
      <c r="B1" s="77"/>
      <c r="C1" s="77"/>
      <c r="D1" s="77"/>
      <c r="E1" s="77"/>
    </row>
    <row r="2" spans="1:9" x14ac:dyDescent="0.25">
      <c r="A2" s="78"/>
      <c r="B2" s="78"/>
      <c r="C2" s="78"/>
      <c r="D2" s="78"/>
      <c r="E2" s="78"/>
    </row>
    <row r="3" spans="1:9" x14ac:dyDescent="0.25">
      <c r="A3" s="79" t="s">
        <v>1</v>
      </c>
      <c r="B3" s="80"/>
      <c r="C3" s="80"/>
      <c r="D3" s="80"/>
      <c r="E3" s="80"/>
      <c r="F3" s="80"/>
      <c r="G3" s="80"/>
      <c r="H3" s="80"/>
      <c r="I3" s="81"/>
    </row>
    <row r="4" spans="1:9" x14ac:dyDescent="0.25">
      <c r="A4" s="82"/>
      <c r="B4" s="83"/>
      <c r="C4" s="83"/>
      <c r="D4" s="83"/>
      <c r="E4" s="83"/>
      <c r="F4" s="83"/>
      <c r="G4" s="83"/>
      <c r="H4" s="83"/>
      <c r="I4" s="84"/>
    </row>
    <row r="5" spans="1:9" x14ac:dyDescent="0.25">
      <c r="A5" s="85" t="s">
        <v>267</v>
      </c>
      <c r="B5" s="86"/>
      <c r="C5" s="87"/>
      <c r="D5" s="87" t="s">
        <v>3</v>
      </c>
      <c r="E5" s="86">
        <v>2023</v>
      </c>
      <c r="I5" s="51"/>
    </row>
    <row r="6" spans="1:9" x14ac:dyDescent="0.25">
      <c r="A6" s="88" t="s">
        <v>268</v>
      </c>
      <c r="B6" s="89"/>
      <c r="C6" s="90"/>
      <c r="D6" s="91" t="s">
        <v>5</v>
      </c>
      <c r="E6" s="89">
        <v>2</v>
      </c>
      <c r="I6" s="51"/>
    </row>
    <row r="7" spans="1:9" x14ac:dyDescent="0.25">
      <c r="A7" s="88" t="s">
        <v>269</v>
      </c>
      <c r="B7" s="92"/>
      <c r="I7" s="51"/>
    </row>
    <row r="8" spans="1:9" x14ac:dyDescent="0.25">
      <c r="A8" s="88"/>
      <c r="I8" s="51"/>
    </row>
    <row r="9" spans="1:9" s="53" customFormat="1" ht="14.45" customHeight="1" x14ac:dyDescent="0.25">
      <c r="A9" s="93" t="s">
        <v>7</v>
      </c>
      <c r="B9" s="93" t="s">
        <v>8</v>
      </c>
      <c r="C9" s="93" t="s">
        <v>9</v>
      </c>
      <c r="D9" s="93" t="s">
        <v>10</v>
      </c>
      <c r="E9" s="93" t="s">
        <v>11</v>
      </c>
      <c r="F9" s="94" t="s">
        <v>12</v>
      </c>
      <c r="G9" s="95"/>
      <c r="H9" s="96" t="s">
        <v>13</v>
      </c>
      <c r="I9" s="96" t="s">
        <v>14</v>
      </c>
    </row>
    <row r="10" spans="1:9" s="53" customFormat="1" ht="28.7" customHeight="1" x14ac:dyDescent="0.25">
      <c r="A10" s="93"/>
      <c r="B10" s="97"/>
      <c r="C10" s="97"/>
      <c r="D10" s="93"/>
      <c r="E10" s="93"/>
      <c r="F10" s="98" t="s">
        <v>15</v>
      </c>
      <c r="G10" s="98" t="s">
        <v>16</v>
      </c>
      <c r="H10" s="97"/>
      <c r="I10" s="97"/>
    </row>
    <row r="11" spans="1:9" s="34" customFormat="1" x14ac:dyDescent="0.25">
      <c r="A11" s="57" t="s">
        <v>55</v>
      </c>
      <c r="B11" s="73" t="s">
        <v>56</v>
      </c>
      <c r="C11" s="30">
        <v>616217.48</v>
      </c>
      <c r="D11" s="31" t="s">
        <v>57</v>
      </c>
      <c r="E11" s="31" t="s">
        <v>57</v>
      </c>
      <c r="F11" s="32">
        <v>1</v>
      </c>
      <c r="G11" s="30">
        <v>616217.48</v>
      </c>
      <c r="H11" s="30"/>
      <c r="I11" s="33" t="s">
        <v>58</v>
      </c>
    </row>
    <row r="12" spans="1:9" s="34" customFormat="1" x14ac:dyDescent="0.25">
      <c r="A12" s="57"/>
      <c r="B12" s="66"/>
      <c r="C12" s="30">
        <v>554412.77</v>
      </c>
      <c r="D12" s="35" t="s">
        <v>59</v>
      </c>
      <c r="E12" s="35" t="s">
        <v>60</v>
      </c>
      <c r="F12" s="32">
        <v>1</v>
      </c>
      <c r="G12" s="30">
        <v>554412.77</v>
      </c>
      <c r="H12" s="30"/>
      <c r="I12" s="33" t="s">
        <v>58</v>
      </c>
    </row>
    <row r="13" spans="1:9" s="34" customFormat="1" x14ac:dyDescent="0.25">
      <c r="A13" s="57"/>
      <c r="B13" s="66"/>
      <c r="C13" s="30">
        <v>515066</v>
      </c>
      <c r="D13" s="31" t="s">
        <v>57</v>
      </c>
      <c r="E13" s="31" t="s">
        <v>57</v>
      </c>
      <c r="F13" s="32">
        <v>1</v>
      </c>
      <c r="G13" s="30">
        <v>515066</v>
      </c>
      <c r="H13" s="30"/>
      <c r="I13" s="33" t="s">
        <v>58</v>
      </c>
    </row>
    <row r="14" spans="1:9" s="34" customFormat="1" x14ac:dyDescent="0.25">
      <c r="A14" s="57"/>
      <c r="B14" s="66"/>
      <c r="C14" s="30">
        <v>907041</v>
      </c>
      <c r="D14" s="31" t="s">
        <v>57</v>
      </c>
      <c r="E14" s="31" t="s">
        <v>57</v>
      </c>
      <c r="F14" s="32">
        <f t="shared" ref="F14:F25" si="0">+G14/C14</f>
        <v>1</v>
      </c>
      <c r="G14" s="30">
        <f>904213.7+2827.3</f>
        <v>907041</v>
      </c>
      <c r="H14" s="30"/>
      <c r="I14" s="36" t="s">
        <v>58</v>
      </c>
    </row>
    <row r="15" spans="1:9" s="34" customFormat="1" x14ac:dyDescent="0.25">
      <c r="A15" s="57"/>
      <c r="B15" s="67"/>
      <c r="C15" s="30">
        <v>907041</v>
      </c>
      <c r="D15" s="31" t="s">
        <v>57</v>
      </c>
      <c r="E15" s="31" t="s">
        <v>57</v>
      </c>
      <c r="F15" s="32">
        <f t="shared" si="0"/>
        <v>1</v>
      </c>
      <c r="G15" s="30">
        <f>902912.59+4128.41</f>
        <v>907041</v>
      </c>
      <c r="H15" s="30"/>
      <c r="I15" s="36"/>
    </row>
    <row r="16" spans="1:9" s="34" customFormat="1" ht="45" x14ac:dyDescent="0.25">
      <c r="A16" s="29" t="s">
        <v>61</v>
      </c>
      <c r="B16" s="37" t="s">
        <v>62</v>
      </c>
      <c r="C16" s="30">
        <v>2000000</v>
      </c>
      <c r="D16" s="38" t="s">
        <v>63</v>
      </c>
      <c r="E16" s="38" t="s">
        <v>64</v>
      </c>
      <c r="F16" s="32">
        <f t="shared" si="0"/>
        <v>1</v>
      </c>
      <c r="G16" s="30">
        <f>1853770+146230</f>
        <v>2000000</v>
      </c>
      <c r="H16" s="30"/>
      <c r="I16" s="33" t="s">
        <v>58</v>
      </c>
    </row>
    <row r="17" spans="1:9" s="34" customFormat="1" ht="45" x14ac:dyDescent="0.25">
      <c r="A17" s="29" t="s">
        <v>65</v>
      </c>
      <c r="B17" s="37" t="s">
        <v>62</v>
      </c>
      <c r="C17" s="30">
        <v>3000000</v>
      </c>
      <c r="D17" s="31" t="s">
        <v>57</v>
      </c>
      <c r="E17" s="31" t="s">
        <v>57</v>
      </c>
      <c r="F17" s="32">
        <f t="shared" si="0"/>
        <v>1.0000000000000002</v>
      </c>
      <c r="G17" s="30">
        <f>2252450.56+7379.5+10670+11400+1740+7245+12270+14255+46240.25+25855+65162.35+54588+61302.08+419770.78+9671.48</f>
        <v>3000000.0000000005</v>
      </c>
      <c r="H17" s="30"/>
      <c r="I17" s="33" t="s">
        <v>58</v>
      </c>
    </row>
    <row r="18" spans="1:9" s="34" customFormat="1" x14ac:dyDescent="0.25">
      <c r="A18" s="57" t="s">
        <v>66</v>
      </c>
      <c r="B18" s="39" t="s">
        <v>67</v>
      </c>
      <c r="C18" s="30">
        <v>2200000</v>
      </c>
      <c r="D18" s="31" t="s">
        <v>57</v>
      </c>
      <c r="E18" s="31" t="s">
        <v>57</v>
      </c>
      <c r="F18" s="32">
        <f t="shared" si="0"/>
        <v>1</v>
      </c>
      <c r="G18" s="30">
        <f>2194421.52+5578.48</f>
        <v>2200000</v>
      </c>
      <c r="H18" s="30"/>
      <c r="I18" s="33" t="s">
        <v>58</v>
      </c>
    </row>
    <row r="19" spans="1:9" s="34" customFormat="1" x14ac:dyDescent="0.25">
      <c r="A19" s="57"/>
      <c r="B19" s="39" t="s">
        <v>67</v>
      </c>
      <c r="C19" s="30">
        <v>452049.66</v>
      </c>
      <c r="D19" s="31" t="s">
        <v>57</v>
      </c>
      <c r="E19" s="31" t="s">
        <v>57</v>
      </c>
      <c r="F19" s="32">
        <f t="shared" si="0"/>
        <v>1.0000000000000002</v>
      </c>
      <c r="G19" s="30">
        <f>380930-5578.48+5481+3800+67417.14</f>
        <v>452049.66000000003</v>
      </c>
      <c r="H19" s="30"/>
      <c r="I19" s="33" t="s">
        <v>58</v>
      </c>
    </row>
    <row r="20" spans="1:9" s="34" customFormat="1" ht="30" x14ac:dyDescent="0.25">
      <c r="A20" s="29" t="s">
        <v>68</v>
      </c>
      <c r="B20" s="39" t="s">
        <v>69</v>
      </c>
      <c r="C20" s="30">
        <v>500000</v>
      </c>
      <c r="D20" s="31" t="s">
        <v>57</v>
      </c>
      <c r="E20" s="31" t="s">
        <v>57</v>
      </c>
      <c r="F20" s="32">
        <f t="shared" si="0"/>
        <v>1</v>
      </c>
      <c r="G20" s="30">
        <f>172701+192000+63060+72239</f>
        <v>500000</v>
      </c>
      <c r="H20" s="30"/>
      <c r="I20" s="33" t="s">
        <v>58</v>
      </c>
    </row>
    <row r="21" spans="1:9" s="34" customFormat="1" ht="45" x14ac:dyDescent="0.25">
      <c r="A21" s="29" t="s">
        <v>70</v>
      </c>
      <c r="B21" s="39" t="s">
        <v>71</v>
      </c>
      <c r="C21" s="30">
        <f>2185416.66+1147462.51</f>
        <v>3332879.17</v>
      </c>
      <c r="D21" s="40" t="s">
        <v>72</v>
      </c>
      <c r="E21" s="40" t="s">
        <v>73</v>
      </c>
      <c r="F21" s="32">
        <f t="shared" si="0"/>
        <v>1.0000000000000002</v>
      </c>
      <c r="G21" s="30">
        <f>3263518.2+69360.97</f>
        <v>3332879.1700000004</v>
      </c>
      <c r="H21" s="30"/>
      <c r="I21" s="33" t="s">
        <v>58</v>
      </c>
    </row>
    <row r="22" spans="1:9" s="34" customFormat="1" ht="45" x14ac:dyDescent="0.25">
      <c r="A22" s="29" t="s">
        <v>74</v>
      </c>
      <c r="B22" s="39" t="s">
        <v>75</v>
      </c>
      <c r="C22" s="30">
        <v>200000</v>
      </c>
      <c r="D22" s="31" t="s">
        <v>57</v>
      </c>
      <c r="E22" s="31" t="s">
        <v>57</v>
      </c>
      <c r="F22" s="32">
        <f t="shared" si="0"/>
        <v>1</v>
      </c>
      <c r="G22" s="30">
        <f>166720+32990+290</f>
        <v>200000</v>
      </c>
      <c r="H22" s="30"/>
      <c r="I22" s="33" t="s">
        <v>58</v>
      </c>
    </row>
    <row r="23" spans="1:9" s="34" customFormat="1" ht="60" x14ac:dyDescent="0.25">
      <c r="A23" s="29" t="s">
        <v>76</v>
      </c>
      <c r="B23" s="39" t="s">
        <v>62</v>
      </c>
      <c r="C23" s="30">
        <v>417000</v>
      </c>
      <c r="D23" s="35" t="s">
        <v>77</v>
      </c>
      <c r="E23" s="35" t="s">
        <v>78</v>
      </c>
      <c r="F23" s="32">
        <f t="shared" si="0"/>
        <v>1</v>
      </c>
      <c r="G23" s="30">
        <v>417000</v>
      </c>
      <c r="H23" s="30"/>
      <c r="I23" s="33" t="s">
        <v>58</v>
      </c>
    </row>
    <row r="24" spans="1:9" s="34" customFormat="1" ht="30" x14ac:dyDescent="0.25">
      <c r="A24" s="29" t="s">
        <v>79</v>
      </c>
      <c r="B24" s="39" t="s">
        <v>62</v>
      </c>
      <c r="C24" s="30">
        <v>500000</v>
      </c>
      <c r="D24" s="31">
        <v>42491</v>
      </c>
      <c r="E24" s="31">
        <v>42614</v>
      </c>
      <c r="F24" s="32">
        <f t="shared" si="0"/>
        <v>1</v>
      </c>
      <c r="G24" s="30">
        <f>183745+259200+45000+12055</f>
        <v>500000</v>
      </c>
      <c r="H24" s="30"/>
      <c r="I24" s="33" t="s">
        <v>58</v>
      </c>
    </row>
    <row r="25" spans="1:9" s="34" customFormat="1" ht="30" x14ac:dyDescent="0.25">
      <c r="A25" s="29" t="s">
        <v>80</v>
      </c>
      <c r="B25" s="39" t="s">
        <v>62</v>
      </c>
      <c r="C25" s="30">
        <v>500000</v>
      </c>
      <c r="D25" s="31">
        <v>42064</v>
      </c>
      <c r="E25" s="31">
        <v>42217</v>
      </c>
      <c r="F25" s="32">
        <f t="shared" si="0"/>
        <v>1</v>
      </c>
      <c r="G25" s="30">
        <f>320040+145500+34460</f>
        <v>500000</v>
      </c>
      <c r="H25" s="30"/>
      <c r="I25" s="33" t="s">
        <v>58</v>
      </c>
    </row>
    <row r="26" spans="1:9" s="34" customFormat="1" x14ac:dyDescent="0.25">
      <c r="A26" s="57" t="s">
        <v>81</v>
      </c>
      <c r="B26" s="58" t="s">
        <v>62</v>
      </c>
      <c r="C26" s="30">
        <v>4351100</v>
      </c>
      <c r="D26" s="31" t="s">
        <v>57</v>
      </c>
      <c r="E26" s="31" t="s">
        <v>57</v>
      </c>
      <c r="F26" s="32">
        <v>1</v>
      </c>
      <c r="G26" s="30">
        <v>4351100</v>
      </c>
      <c r="H26" s="30"/>
      <c r="I26" s="33" t="s">
        <v>58</v>
      </c>
    </row>
    <row r="27" spans="1:9" s="34" customFormat="1" x14ac:dyDescent="0.25">
      <c r="A27" s="57"/>
      <c r="B27" s="62"/>
      <c r="C27" s="30">
        <v>4466052</v>
      </c>
      <c r="D27" s="35" t="s">
        <v>82</v>
      </c>
      <c r="E27" s="31" t="s">
        <v>57</v>
      </c>
      <c r="F27" s="32">
        <f t="shared" ref="F27:F34" si="1">+G27/C27</f>
        <v>1</v>
      </c>
      <c r="G27" s="30">
        <f>4319371.75+143258.75+3421.5</f>
        <v>4466052</v>
      </c>
      <c r="H27" s="30"/>
      <c r="I27" s="33" t="s">
        <v>58</v>
      </c>
    </row>
    <row r="28" spans="1:9" s="34" customFormat="1" x14ac:dyDescent="0.25">
      <c r="A28" s="57"/>
      <c r="B28" s="62"/>
      <c r="C28" s="30">
        <v>7104478</v>
      </c>
      <c r="D28" s="35" t="s">
        <v>83</v>
      </c>
      <c r="E28" s="35" t="s">
        <v>84</v>
      </c>
      <c r="F28" s="32">
        <f t="shared" si="1"/>
        <v>1</v>
      </c>
      <c r="G28" s="30">
        <v>7104478</v>
      </c>
      <c r="H28" s="30"/>
      <c r="I28" s="33" t="s">
        <v>58</v>
      </c>
    </row>
    <row r="29" spans="1:9" s="34" customFormat="1" x14ac:dyDescent="0.25">
      <c r="A29" s="57"/>
      <c r="B29" s="59"/>
      <c r="C29" s="30">
        <v>4860000</v>
      </c>
      <c r="D29" s="35" t="s">
        <v>85</v>
      </c>
      <c r="E29" s="35">
        <v>44592</v>
      </c>
      <c r="F29" s="32">
        <f t="shared" si="1"/>
        <v>1</v>
      </c>
      <c r="G29" s="30">
        <v>4860000</v>
      </c>
      <c r="H29" s="30"/>
      <c r="I29" s="33" t="s">
        <v>58</v>
      </c>
    </row>
    <row r="30" spans="1:9" s="34" customFormat="1" x14ac:dyDescent="0.25">
      <c r="A30" s="57" t="s">
        <v>86</v>
      </c>
      <c r="B30" s="37" t="s">
        <v>87</v>
      </c>
      <c r="C30" s="30">
        <v>3000000</v>
      </c>
      <c r="D30" s="35" t="s">
        <v>88</v>
      </c>
      <c r="E30" s="35" t="s">
        <v>89</v>
      </c>
      <c r="F30" s="32">
        <f t="shared" si="1"/>
        <v>1</v>
      </c>
      <c r="G30" s="30">
        <f>2989669.31+10330.69</f>
        <v>3000000</v>
      </c>
      <c r="H30" s="30"/>
      <c r="I30" s="33" t="s">
        <v>58</v>
      </c>
    </row>
    <row r="31" spans="1:9" s="34" customFormat="1" x14ac:dyDescent="0.25">
      <c r="A31" s="57"/>
      <c r="B31" s="37" t="s">
        <v>90</v>
      </c>
      <c r="C31" s="30">
        <v>3400000</v>
      </c>
      <c r="D31" s="35" t="s">
        <v>91</v>
      </c>
      <c r="E31" s="35" t="s">
        <v>92</v>
      </c>
      <c r="F31" s="32">
        <f t="shared" si="1"/>
        <v>1</v>
      </c>
      <c r="G31" s="30">
        <v>3400000</v>
      </c>
      <c r="H31" s="30"/>
      <c r="I31" s="33" t="s">
        <v>58</v>
      </c>
    </row>
    <row r="32" spans="1:9" s="34" customFormat="1" x14ac:dyDescent="0.25">
      <c r="A32" s="57"/>
      <c r="B32" s="37" t="s">
        <v>93</v>
      </c>
      <c r="C32" s="30">
        <v>2400000</v>
      </c>
      <c r="D32" s="35" t="s">
        <v>92</v>
      </c>
      <c r="E32" s="35" t="s">
        <v>94</v>
      </c>
      <c r="F32" s="32">
        <f t="shared" si="1"/>
        <v>1</v>
      </c>
      <c r="G32" s="30">
        <f>2331532.41+68467.59</f>
        <v>2400000</v>
      </c>
      <c r="H32" s="30"/>
      <c r="I32" s="33" t="s">
        <v>58</v>
      </c>
    </row>
    <row r="33" spans="1:9" s="34" customFormat="1" x14ac:dyDescent="0.25">
      <c r="A33" s="57"/>
      <c r="B33" s="37" t="s">
        <v>93</v>
      </c>
      <c r="C33" s="30">
        <v>5100000</v>
      </c>
      <c r="D33" s="35" t="s">
        <v>95</v>
      </c>
      <c r="E33" s="35" t="s">
        <v>96</v>
      </c>
      <c r="F33" s="32">
        <f t="shared" si="1"/>
        <v>1</v>
      </c>
      <c r="G33" s="30">
        <f>5087317.84+12682.16</f>
        <v>5100000</v>
      </c>
      <c r="H33" s="30"/>
      <c r="I33" s="33" t="s">
        <v>58</v>
      </c>
    </row>
    <row r="34" spans="1:9" s="34" customFormat="1" ht="30" x14ac:dyDescent="0.25">
      <c r="A34" s="57"/>
      <c r="B34" s="37" t="s">
        <v>97</v>
      </c>
      <c r="C34" s="30">
        <v>3500000</v>
      </c>
      <c r="D34" s="35" t="s">
        <v>98</v>
      </c>
      <c r="E34" s="35" t="s">
        <v>99</v>
      </c>
      <c r="F34" s="32">
        <f t="shared" si="1"/>
        <v>1</v>
      </c>
      <c r="G34" s="30">
        <v>3500000</v>
      </c>
      <c r="H34" s="30"/>
      <c r="I34" s="33" t="s">
        <v>58</v>
      </c>
    </row>
    <row r="35" spans="1:9" s="34" customFormat="1" ht="30" x14ac:dyDescent="0.25">
      <c r="A35" s="57" t="s">
        <v>100</v>
      </c>
      <c r="B35" s="39" t="s">
        <v>101</v>
      </c>
      <c r="C35" s="68">
        <v>3550000</v>
      </c>
      <c r="D35" s="35" t="s">
        <v>102</v>
      </c>
      <c r="E35" s="35" t="s">
        <v>103</v>
      </c>
      <c r="F35" s="69">
        <f>+G35/C35</f>
        <v>1</v>
      </c>
      <c r="G35" s="68">
        <v>3550000</v>
      </c>
      <c r="H35" s="41"/>
      <c r="I35" s="70" t="s">
        <v>58</v>
      </c>
    </row>
    <row r="36" spans="1:9" s="34" customFormat="1" ht="45" x14ac:dyDescent="0.25">
      <c r="A36" s="57"/>
      <c r="B36" s="39" t="s">
        <v>104</v>
      </c>
      <c r="C36" s="62"/>
      <c r="D36" s="35" t="s">
        <v>105</v>
      </c>
      <c r="E36" s="35" t="s">
        <v>106</v>
      </c>
      <c r="F36" s="62"/>
      <c r="G36" s="62"/>
      <c r="H36" s="42"/>
      <c r="I36" s="71"/>
    </row>
    <row r="37" spans="1:9" s="34" customFormat="1" x14ac:dyDescent="0.25">
      <c r="A37" s="57"/>
      <c r="B37" s="39" t="s">
        <v>107</v>
      </c>
      <c r="C37" s="59"/>
      <c r="D37" s="35" t="s">
        <v>105</v>
      </c>
      <c r="E37" s="35" t="s">
        <v>106</v>
      </c>
      <c r="F37" s="59"/>
      <c r="G37" s="59"/>
      <c r="H37" s="43"/>
      <c r="I37" s="72"/>
    </row>
    <row r="38" spans="1:9" s="34" customFormat="1" ht="45" x14ac:dyDescent="0.25">
      <c r="A38" s="29" t="s">
        <v>108</v>
      </c>
      <c r="B38" s="37" t="s">
        <v>62</v>
      </c>
      <c r="C38" s="30">
        <v>500000</v>
      </c>
      <c r="D38" s="31">
        <v>42156</v>
      </c>
      <c r="E38" s="31">
        <v>42461</v>
      </c>
      <c r="F38" s="32">
        <f t="shared" ref="F38:F92" si="2">+G38/C38</f>
        <v>1</v>
      </c>
      <c r="G38" s="30">
        <v>500000</v>
      </c>
      <c r="H38" s="30"/>
      <c r="I38" s="33" t="s">
        <v>58</v>
      </c>
    </row>
    <row r="39" spans="1:9" s="34" customFormat="1" ht="30" x14ac:dyDescent="0.25">
      <c r="A39" s="29" t="s">
        <v>109</v>
      </c>
      <c r="B39" s="37" t="s">
        <v>62</v>
      </c>
      <c r="C39" s="30">
        <v>600000</v>
      </c>
      <c r="D39" s="31">
        <v>42156</v>
      </c>
      <c r="E39" s="31">
        <v>42491</v>
      </c>
      <c r="F39" s="32">
        <f t="shared" si="2"/>
        <v>1</v>
      </c>
      <c r="G39" s="30">
        <v>600000</v>
      </c>
      <c r="H39" s="30"/>
      <c r="I39" s="33" t="s">
        <v>58</v>
      </c>
    </row>
    <row r="40" spans="1:9" s="34" customFormat="1" ht="45" x14ac:dyDescent="0.25">
      <c r="A40" s="29" t="s">
        <v>110</v>
      </c>
      <c r="B40" s="37" t="s">
        <v>62</v>
      </c>
      <c r="C40" s="30">
        <v>500000</v>
      </c>
      <c r="D40" s="31">
        <v>42370</v>
      </c>
      <c r="E40" s="31">
        <v>42705</v>
      </c>
      <c r="F40" s="32">
        <f t="shared" si="2"/>
        <v>1</v>
      </c>
      <c r="G40" s="30">
        <v>500000</v>
      </c>
      <c r="H40" s="30"/>
      <c r="I40" s="33" t="s">
        <v>58</v>
      </c>
    </row>
    <row r="41" spans="1:9" s="34" customFormat="1" ht="30" x14ac:dyDescent="0.25">
      <c r="A41" s="29" t="s">
        <v>111</v>
      </c>
      <c r="B41" s="39" t="s">
        <v>75</v>
      </c>
      <c r="C41" s="30">
        <v>560000</v>
      </c>
      <c r="D41" s="40" t="s">
        <v>112</v>
      </c>
      <c r="E41" s="40" t="s">
        <v>113</v>
      </c>
      <c r="F41" s="32">
        <f t="shared" si="2"/>
        <v>1</v>
      </c>
      <c r="G41" s="30">
        <v>560000</v>
      </c>
      <c r="H41" s="30"/>
      <c r="I41" s="33" t="s">
        <v>58</v>
      </c>
    </row>
    <row r="42" spans="1:9" s="34" customFormat="1" x14ac:dyDescent="0.25">
      <c r="A42" s="29" t="s">
        <v>114</v>
      </c>
      <c r="B42" s="39" t="s">
        <v>115</v>
      </c>
      <c r="C42" s="30">
        <v>200000</v>
      </c>
      <c r="D42" s="31" t="s">
        <v>57</v>
      </c>
      <c r="E42" s="31" t="s">
        <v>57</v>
      </c>
      <c r="F42" s="32">
        <f t="shared" si="2"/>
        <v>1</v>
      </c>
      <c r="G42" s="30">
        <f>146320+17200+34000+2468+12</f>
        <v>200000</v>
      </c>
      <c r="H42" s="30"/>
      <c r="I42" s="33" t="s">
        <v>58</v>
      </c>
    </row>
    <row r="43" spans="1:9" s="34" customFormat="1" ht="30" x14ac:dyDescent="0.25">
      <c r="A43" s="57" t="s">
        <v>116</v>
      </c>
      <c r="B43" s="37" t="s">
        <v>62</v>
      </c>
      <c r="C43" s="30">
        <v>1457750</v>
      </c>
      <c r="D43" s="35" t="s">
        <v>117</v>
      </c>
      <c r="E43" s="35" t="s">
        <v>118</v>
      </c>
      <c r="F43" s="32">
        <f t="shared" si="2"/>
        <v>1</v>
      </c>
      <c r="G43" s="30">
        <v>1457750</v>
      </c>
      <c r="H43" s="30"/>
      <c r="I43" s="33" t="s">
        <v>58</v>
      </c>
    </row>
    <row r="44" spans="1:9" s="34" customFormat="1" ht="30" x14ac:dyDescent="0.25">
      <c r="A44" s="57"/>
      <c r="B44" s="37" t="s">
        <v>62</v>
      </c>
      <c r="C44" s="30">
        <v>754000</v>
      </c>
      <c r="D44" s="35" t="s">
        <v>119</v>
      </c>
      <c r="E44" s="35" t="s">
        <v>120</v>
      </c>
      <c r="F44" s="32">
        <f t="shared" si="2"/>
        <v>1</v>
      </c>
      <c r="G44" s="30">
        <v>754000</v>
      </c>
      <c r="H44" s="30"/>
      <c r="I44" s="33" t="s">
        <v>58</v>
      </c>
    </row>
    <row r="45" spans="1:9" s="34" customFormat="1" ht="30" x14ac:dyDescent="0.25">
      <c r="A45" s="29" t="s">
        <v>121</v>
      </c>
      <c r="B45" s="39" t="s">
        <v>122</v>
      </c>
      <c r="C45" s="30">
        <v>500000</v>
      </c>
      <c r="D45" s="35" t="s">
        <v>123</v>
      </c>
      <c r="E45" s="35" t="s">
        <v>124</v>
      </c>
      <c r="F45" s="32">
        <f t="shared" si="2"/>
        <v>1</v>
      </c>
      <c r="G45" s="30">
        <v>500000</v>
      </c>
      <c r="H45" s="30"/>
      <c r="I45" s="33" t="s">
        <v>58</v>
      </c>
    </row>
    <row r="46" spans="1:9" s="34" customFormat="1" ht="30" x14ac:dyDescent="0.25">
      <c r="A46" s="29" t="s">
        <v>125</v>
      </c>
      <c r="B46" s="37" t="s">
        <v>62</v>
      </c>
      <c r="C46" s="30">
        <v>500000</v>
      </c>
      <c r="D46" s="38" t="s">
        <v>126</v>
      </c>
      <c r="E46" s="38" t="s">
        <v>127</v>
      </c>
      <c r="F46" s="32">
        <f t="shared" si="2"/>
        <v>1</v>
      </c>
      <c r="G46" s="30">
        <v>500000</v>
      </c>
      <c r="H46" s="30"/>
      <c r="I46" s="33" t="s">
        <v>58</v>
      </c>
    </row>
    <row r="47" spans="1:9" s="34" customFormat="1" x14ac:dyDescent="0.25">
      <c r="A47" s="29" t="s">
        <v>128</v>
      </c>
      <c r="B47" s="39" t="s">
        <v>75</v>
      </c>
      <c r="C47" s="30">
        <v>500000</v>
      </c>
      <c r="D47" s="31">
        <v>42552</v>
      </c>
      <c r="E47" s="31">
        <v>43525</v>
      </c>
      <c r="F47" s="32">
        <f t="shared" si="2"/>
        <v>1</v>
      </c>
      <c r="G47" s="30">
        <f>9421+12900+250000+227679</f>
        <v>500000</v>
      </c>
      <c r="H47" s="30"/>
      <c r="I47" s="33" t="s">
        <v>58</v>
      </c>
    </row>
    <row r="48" spans="1:9" s="34" customFormat="1" ht="30" x14ac:dyDescent="0.25">
      <c r="A48" s="29" t="s">
        <v>129</v>
      </c>
      <c r="B48" s="39" t="s">
        <v>75</v>
      </c>
      <c r="C48" s="30">
        <v>500000</v>
      </c>
      <c r="D48" s="31">
        <v>42552</v>
      </c>
      <c r="E48" s="31">
        <v>43160</v>
      </c>
      <c r="F48" s="32">
        <f t="shared" si="2"/>
        <v>1</v>
      </c>
      <c r="G48" s="30">
        <f>496000+4000</f>
        <v>500000</v>
      </c>
      <c r="H48" s="30"/>
      <c r="I48" s="33" t="s">
        <v>58</v>
      </c>
    </row>
    <row r="49" spans="1:9" s="34" customFormat="1" ht="30" x14ac:dyDescent="0.25">
      <c r="A49" s="29" t="s">
        <v>130</v>
      </c>
      <c r="B49" s="39" t="s">
        <v>75</v>
      </c>
      <c r="C49" s="30">
        <v>1000000</v>
      </c>
      <c r="D49" s="31">
        <v>42552</v>
      </c>
      <c r="E49" s="31">
        <v>43709</v>
      </c>
      <c r="F49" s="32">
        <f t="shared" si="2"/>
        <v>1</v>
      </c>
      <c r="G49" s="30">
        <f>10000+1940+245000+1596+1632+118800+237600+210000+47040+788+125604</f>
        <v>1000000</v>
      </c>
      <c r="H49" s="30"/>
      <c r="I49" s="33" t="s">
        <v>58</v>
      </c>
    </row>
    <row r="50" spans="1:9" s="34" customFormat="1" ht="45" x14ac:dyDescent="0.25">
      <c r="A50" s="29" t="s">
        <v>131</v>
      </c>
      <c r="B50" s="39" t="s">
        <v>75</v>
      </c>
      <c r="C50" s="30">
        <v>600000</v>
      </c>
      <c r="D50" s="31">
        <v>42552</v>
      </c>
      <c r="E50" s="31">
        <v>43221</v>
      </c>
      <c r="F50" s="32">
        <f t="shared" si="2"/>
        <v>1</v>
      </c>
      <c r="G50" s="30">
        <v>600000</v>
      </c>
      <c r="H50" s="30"/>
      <c r="I50" s="33" t="s">
        <v>58</v>
      </c>
    </row>
    <row r="51" spans="1:9" s="34" customFormat="1" x14ac:dyDescent="0.25">
      <c r="A51" s="57" t="s">
        <v>132</v>
      </c>
      <c r="B51" s="58" t="s">
        <v>62</v>
      </c>
      <c r="C51" s="30">
        <v>200000</v>
      </c>
      <c r="D51" s="38">
        <v>42614</v>
      </c>
      <c r="E51" s="38" t="s">
        <v>133</v>
      </c>
      <c r="F51" s="32">
        <f t="shared" si="2"/>
        <v>1</v>
      </c>
      <c r="G51" s="30">
        <v>200000</v>
      </c>
      <c r="H51" s="30"/>
      <c r="I51" s="33" t="s">
        <v>58</v>
      </c>
    </row>
    <row r="52" spans="1:9" s="34" customFormat="1" x14ac:dyDescent="0.25">
      <c r="A52" s="57"/>
      <c r="B52" s="66"/>
      <c r="C52" s="30">
        <v>300000</v>
      </c>
      <c r="D52" s="31">
        <v>42064</v>
      </c>
      <c r="E52" s="31">
        <v>42217</v>
      </c>
      <c r="F52" s="32">
        <f>+G52/C52</f>
        <v>1</v>
      </c>
      <c r="G52" s="30">
        <v>300000</v>
      </c>
      <c r="H52" s="30"/>
      <c r="I52" s="33" t="s">
        <v>58</v>
      </c>
    </row>
    <row r="53" spans="1:9" s="34" customFormat="1" x14ac:dyDescent="0.25">
      <c r="A53" s="57"/>
      <c r="B53" s="67"/>
      <c r="C53" s="30">
        <v>1000000</v>
      </c>
      <c r="D53" s="31">
        <v>41640</v>
      </c>
      <c r="E53" s="31">
        <v>41821</v>
      </c>
      <c r="F53" s="32">
        <f>+G53/C53</f>
        <v>1</v>
      </c>
      <c r="G53" s="30">
        <v>1000000</v>
      </c>
      <c r="H53" s="30"/>
      <c r="I53" s="33" t="s">
        <v>58</v>
      </c>
    </row>
    <row r="54" spans="1:9" s="34" customFormat="1" ht="30" x14ac:dyDescent="0.25">
      <c r="A54" s="29" t="s">
        <v>134</v>
      </c>
      <c r="B54" s="37" t="s">
        <v>62</v>
      </c>
      <c r="C54" s="30">
        <v>900000</v>
      </c>
      <c r="D54" s="31">
        <v>42430</v>
      </c>
      <c r="E54" s="31">
        <v>42705</v>
      </c>
      <c r="F54" s="32">
        <f t="shared" si="2"/>
        <v>1</v>
      </c>
      <c r="G54" s="30">
        <v>900000</v>
      </c>
      <c r="H54" s="30"/>
      <c r="I54" s="33" t="s">
        <v>58</v>
      </c>
    </row>
    <row r="55" spans="1:9" s="34" customFormat="1" ht="30" x14ac:dyDescent="0.25">
      <c r="A55" s="29" t="s">
        <v>135</v>
      </c>
      <c r="B55" s="37" t="s">
        <v>62</v>
      </c>
      <c r="C55" s="30">
        <v>600000</v>
      </c>
      <c r="D55" s="31">
        <v>42430</v>
      </c>
      <c r="E55" s="31">
        <v>42705</v>
      </c>
      <c r="F55" s="32">
        <f t="shared" si="2"/>
        <v>1</v>
      </c>
      <c r="G55" s="30">
        <f>78080+518000+3920</f>
        <v>600000</v>
      </c>
      <c r="H55" s="30"/>
      <c r="I55" s="33" t="s">
        <v>58</v>
      </c>
    </row>
    <row r="56" spans="1:9" s="34" customFormat="1" ht="30" x14ac:dyDescent="0.25">
      <c r="A56" s="29" t="s">
        <v>136</v>
      </c>
      <c r="B56" s="37" t="s">
        <v>62</v>
      </c>
      <c r="C56" s="30">
        <v>2100000</v>
      </c>
      <c r="D56" s="31">
        <v>43344</v>
      </c>
      <c r="E56" s="31">
        <v>43800</v>
      </c>
      <c r="F56" s="32">
        <f t="shared" si="2"/>
        <v>1</v>
      </c>
      <c r="G56" s="30">
        <v>2100000</v>
      </c>
      <c r="H56" s="30"/>
      <c r="I56" s="33" t="s">
        <v>58</v>
      </c>
    </row>
    <row r="57" spans="1:9" s="34" customFormat="1" ht="30" x14ac:dyDescent="0.25">
      <c r="A57" s="29" t="s">
        <v>137</v>
      </c>
      <c r="B57" s="37" t="s">
        <v>138</v>
      </c>
      <c r="C57" s="30">
        <v>600000</v>
      </c>
      <c r="D57" s="31">
        <v>43040</v>
      </c>
      <c r="E57" s="35" t="s">
        <v>139</v>
      </c>
      <c r="F57" s="32">
        <f t="shared" si="2"/>
        <v>1</v>
      </c>
      <c r="G57" s="30">
        <v>600000</v>
      </c>
      <c r="H57" s="30"/>
      <c r="I57" s="33" t="s">
        <v>58</v>
      </c>
    </row>
    <row r="58" spans="1:9" s="34" customFormat="1" x14ac:dyDescent="0.25">
      <c r="A58" s="57" t="s">
        <v>140</v>
      </c>
      <c r="B58" s="58" t="s">
        <v>75</v>
      </c>
      <c r="C58" s="30">
        <v>150000</v>
      </c>
      <c r="D58" s="31">
        <v>42461</v>
      </c>
      <c r="E58" s="31">
        <v>43374</v>
      </c>
      <c r="F58" s="32">
        <f t="shared" si="2"/>
        <v>1</v>
      </c>
      <c r="G58" s="30">
        <v>150000</v>
      </c>
      <c r="H58" s="30"/>
      <c r="I58" s="33" t="s">
        <v>58</v>
      </c>
    </row>
    <row r="59" spans="1:9" s="34" customFormat="1" x14ac:dyDescent="0.25">
      <c r="A59" s="57"/>
      <c r="B59" s="62"/>
      <c r="C59" s="30">
        <v>300000</v>
      </c>
      <c r="D59" s="31">
        <v>42461</v>
      </c>
      <c r="E59" s="31">
        <v>43374</v>
      </c>
      <c r="F59" s="32">
        <f t="shared" si="2"/>
        <v>1</v>
      </c>
      <c r="G59" s="30">
        <f>60000+240000</f>
        <v>300000</v>
      </c>
      <c r="H59" s="30"/>
      <c r="I59" s="33" t="s">
        <v>58</v>
      </c>
    </row>
    <row r="60" spans="1:9" s="34" customFormat="1" x14ac:dyDescent="0.25">
      <c r="A60" s="57"/>
      <c r="B60" s="59"/>
      <c r="C60" s="30">
        <v>50000</v>
      </c>
      <c r="D60" s="31">
        <v>42461</v>
      </c>
      <c r="E60" s="31">
        <v>43374</v>
      </c>
      <c r="F60" s="32">
        <f t="shared" si="2"/>
        <v>1</v>
      </c>
      <c r="G60" s="30">
        <v>50000</v>
      </c>
      <c r="H60" s="30"/>
      <c r="I60" s="33" t="s">
        <v>58</v>
      </c>
    </row>
    <row r="61" spans="1:9" s="34" customFormat="1" x14ac:dyDescent="0.25">
      <c r="A61" s="29" t="s">
        <v>141</v>
      </c>
      <c r="B61" s="39" t="s">
        <v>75</v>
      </c>
      <c r="C61" s="30">
        <v>180000</v>
      </c>
      <c r="D61" s="31">
        <v>43617</v>
      </c>
      <c r="E61" s="31">
        <v>43739</v>
      </c>
      <c r="F61" s="32">
        <f t="shared" si="2"/>
        <v>1</v>
      </c>
      <c r="G61" s="30">
        <f>19980+39950+120000+70</f>
        <v>180000</v>
      </c>
      <c r="H61" s="30"/>
      <c r="I61" s="33" t="s">
        <v>58</v>
      </c>
    </row>
    <row r="62" spans="1:9" s="34" customFormat="1" ht="30" x14ac:dyDescent="0.25">
      <c r="A62" s="29" t="s">
        <v>142</v>
      </c>
      <c r="B62" s="37" t="s">
        <v>75</v>
      </c>
      <c r="C62" s="30">
        <v>600000</v>
      </c>
      <c r="D62" s="31">
        <v>42491</v>
      </c>
      <c r="E62" s="31">
        <v>42917</v>
      </c>
      <c r="F62" s="32">
        <f t="shared" si="2"/>
        <v>1</v>
      </c>
      <c r="G62" s="30">
        <f>531750+50000+7175+9450+1625</f>
        <v>600000</v>
      </c>
      <c r="H62" s="30"/>
      <c r="I62" s="36" t="s">
        <v>58</v>
      </c>
    </row>
    <row r="63" spans="1:9" s="34" customFormat="1" ht="60" x14ac:dyDescent="0.25">
      <c r="A63" s="29" t="s">
        <v>143</v>
      </c>
      <c r="B63" s="37" t="s">
        <v>62</v>
      </c>
      <c r="C63" s="30">
        <v>500000</v>
      </c>
      <c r="D63" s="31">
        <v>42979</v>
      </c>
      <c r="E63" s="31">
        <v>43132</v>
      </c>
      <c r="F63" s="32">
        <f t="shared" si="2"/>
        <v>1</v>
      </c>
      <c r="G63" s="30">
        <v>500000</v>
      </c>
      <c r="H63" s="30"/>
      <c r="I63" s="36" t="s">
        <v>58</v>
      </c>
    </row>
    <row r="64" spans="1:9" s="34" customFormat="1" ht="60" x14ac:dyDescent="0.25">
      <c r="A64" s="29" t="s">
        <v>144</v>
      </c>
      <c r="B64" s="37" t="s">
        <v>62</v>
      </c>
      <c r="C64" s="30">
        <v>795000</v>
      </c>
      <c r="D64" s="35" t="s">
        <v>145</v>
      </c>
      <c r="E64" s="40" t="s">
        <v>146</v>
      </c>
      <c r="F64" s="32">
        <f t="shared" si="2"/>
        <v>1</v>
      </c>
      <c r="G64" s="30">
        <v>795000</v>
      </c>
      <c r="H64" s="30"/>
      <c r="I64" s="36" t="s">
        <v>58</v>
      </c>
    </row>
    <row r="65" spans="1:10" s="34" customFormat="1" ht="30" x14ac:dyDescent="0.25">
      <c r="A65" s="29" t="s">
        <v>147</v>
      </c>
      <c r="B65" s="37" t="s">
        <v>148</v>
      </c>
      <c r="C65" s="30">
        <v>1000000</v>
      </c>
      <c r="D65" s="38" t="s">
        <v>57</v>
      </c>
      <c r="E65" s="38" t="s">
        <v>57</v>
      </c>
      <c r="F65" s="32">
        <f t="shared" si="2"/>
        <v>1</v>
      </c>
      <c r="G65" s="30">
        <v>1000000</v>
      </c>
      <c r="H65" s="30"/>
      <c r="I65" s="36" t="s">
        <v>58</v>
      </c>
    </row>
    <row r="66" spans="1:10" s="34" customFormat="1" ht="30" x14ac:dyDescent="0.25">
      <c r="A66" s="29" t="s">
        <v>149</v>
      </c>
      <c r="B66" s="37" t="s">
        <v>62</v>
      </c>
      <c r="C66" s="30">
        <v>50000</v>
      </c>
      <c r="D66" s="31">
        <v>43647</v>
      </c>
      <c r="E66" s="31">
        <v>43800</v>
      </c>
      <c r="F66" s="32">
        <f t="shared" si="2"/>
        <v>0.94399999999999995</v>
      </c>
      <c r="G66" s="30">
        <v>47200</v>
      </c>
      <c r="H66" s="30"/>
      <c r="I66" s="36" t="s">
        <v>150</v>
      </c>
    </row>
    <row r="67" spans="1:10" s="34" customFormat="1" ht="30" x14ac:dyDescent="0.25">
      <c r="A67" s="57" t="s">
        <v>151</v>
      </c>
      <c r="B67" s="37" t="s">
        <v>62</v>
      </c>
      <c r="C67" s="30">
        <v>3488940</v>
      </c>
      <c r="D67" s="40" t="s">
        <v>152</v>
      </c>
      <c r="E67" s="40" t="s">
        <v>153</v>
      </c>
      <c r="F67" s="32">
        <f t="shared" si="2"/>
        <v>1</v>
      </c>
      <c r="G67" s="30">
        <v>3488940</v>
      </c>
      <c r="H67" s="30"/>
      <c r="I67" s="36" t="s">
        <v>58</v>
      </c>
    </row>
    <row r="68" spans="1:10" s="34" customFormat="1" ht="30" x14ac:dyDescent="0.25">
      <c r="A68" s="57"/>
      <c r="B68" s="37" t="s">
        <v>62</v>
      </c>
      <c r="C68" s="30">
        <v>1425000</v>
      </c>
      <c r="D68" s="40" t="s">
        <v>154</v>
      </c>
      <c r="E68" s="35" t="s">
        <v>155</v>
      </c>
      <c r="F68" s="32">
        <f t="shared" si="2"/>
        <v>1</v>
      </c>
      <c r="G68" s="30">
        <v>1425000</v>
      </c>
      <c r="H68" s="30"/>
      <c r="I68" s="36" t="s">
        <v>58</v>
      </c>
    </row>
    <row r="69" spans="1:10" s="34" customFormat="1" x14ac:dyDescent="0.25">
      <c r="A69" s="29" t="s">
        <v>156</v>
      </c>
      <c r="B69" s="37" t="s">
        <v>90</v>
      </c>
      <c r="C69" s="30">
        <v>11951950</v>
      </c>
      <c r="D69" s="35" t="s">
        <v>95</v>
      </c>
      <c r="E69" s="35" t="s">
        <v>157</v>
      </c>
      <c r="F69" s="32">
        <f t="shared" si="2"/>
        <v>1</v>
      </c>
      <c r="G69" s="30">
        <v>11951950</v>
      </c>
      <c r="H69" s="30"/>
      <c r="I69" s="36" t="s">
        <v>58</v>
      </c>
    </row>
    <row r="70" spans="1:10" s="34" customFormat="1" ht="30" x14ac:dyDescent="0.25">
      <c r="A70" s="29" t="s">
        <v>158</v>
      </c>
      <c r="B70" s="37" t="s">
        <v>75</v>
      </c>
      <c r="C70" s="30">
        <v>3670024.28</v>
      </c>
      <c r="D70" s="31" t="s">
        <v>57</v>
      </c>
      <c r="E70" s="31" t="s">
        <v>57</v>
      </c>
      <c r="F70" s="32">
        <f t="shared" si="2"/>
        <v>0.91652690646504398</v>
      </c>
      <c r="G70" s="30">
        <f>16900+68870+262046+116500+109900+261000+29800+107730+1259700+414750+289800+122640+304040</f>
        <v>3363676</v>
      </c>
      <c r="H70" s="30"/>
      <c r="I70" s="36" t="s">
        <v>150</v>
      </c>
      <c r="J70" s="44"/>
    </row>
    <row r="71" spans="1:10" s="34" customFormat="1" x14ac:dyDescent="0.25">
      <c r="A71" s="63" t="s">
        <v>159</v>
      </c>
      <c r="B71" s="58" t="s">
        <v>75</v>
      </c>
      <c r="C71" s="30">
        <v>100000</v>
      </c>
      <c r="D71" s="31" t="s">
        <v>57</v>
      </c>
      <c r="E71" s="31" t="s">
        <v>57</v>
      </c>
      <c r="F71" s="32">
        <f t="shared" si="2"/>
        <v>0.92456249999999995</v>
      </c>
      <c r="G71" s="30">
        <f>79000+13456.25</f>
        <v>92456.25</v>
      </c>
      <c r="H71" s="30"/>
      <c r="I71" s="36" t="s">
        <v>150</v>
      </c>
      <c r="J71" s="44"/>
    </row>
    <row r="72" spans="1:10" s="34" customFormat="1" x14ac:dyDescent="0.25">
      <c r="A72" s="64"/>
      <c r="B72" s="66"/>
      <c r="C72" s="30">
        <v>100000</v>
      </c>
      <c r="D72" s="31" t="s">
        <v>57</v>
      </c>
      <c r="E72" s="31" t="s">
        <v>57</v>
      </c>
      <c r="F72" s="32">
        <f t="shared" si="2"/>
        <v>0</v>
      </c>
      <c r="G72" s="30">
        <v>0</v>
      </c>
      <c r="H72" s="30"/>
      <c r="I72" s="36" t="s">
        <v>150</v>
      </c>
      <c r="J72" s="44"/>
    </row>
    <row r="73" spans="1:10" s="34" customFormat="1" x14ac:dyDescent="0.25">
      <c r="A73" s="65"/>
      <c r="B73" s="67"/>
      <c r="C73" s="30">
        <v>100000</v>
      </c>
      <c r="D73" s="31" t="s">
        <v>57</v>
      </c>
      <c r="E73" s="31" t="s">
        <v>57</v>
      </c>
      <c r="F73" s="32">
        <f t="shared" si="2"/>
        <v>0</v>
      </c>
      <c r="G73" s="30">
        <v>0</v>
      </c>
      <c r="H73" s="30"/>
      <c r="I73" s="36" t="s">
        <v>150</v>
      </c>
    </row>
    <row r="74" spans="1:10" s="34" customFormat="1" ht="30" x14ac:dyDescent="0.25">
      <c r="A74" s="29" t="s">
        <v>160</v>
      </c>
      <c r="B74" s="37" t="s">
        <v>161</v>
      </c>
      <c r="C74" s="30">
        <v>17538957</v>
      </c>
      <c r="D74" s="35" t="s">
        <v>162</v>
      </c>
      <c r="E74" s="31" t="s">
        <v>57</v>
      </c>
      <c r="F74" s="32">
        <f t="shared" si="2"/>
        <v>1</v>
      </c>
      <c r="G74" s="30">
        <v>17538957</v>
      </c>
      <c r="H74" s="30"/>
      <c r="I74" s="36" t="s">
        <v>58</v>
      </c>
    </row>
    <row r="75" spans="1:10" s="34" customFormat="1" ht="30" x14ac:dyDescent="0.25">
      <c r="A75" s="29" t="s">
        <v>163</v>
      </c>
      <c r="B75" s="37" t="s">
        <v>161</v>
      </c>
      <c r="C75" s="30">
        <v>17695061</v>
      </c>
      <c r="D75" s="35" t="s">
        <v>57</v>
      </c>
      <c r="E75" s="31" t="s">
        <v>57</v>
      </c>
      <c r="F75" s="32">
        <f t="shared" si="2"/>
        <v>1</v>
      </c>
      <c r="G75" s="30">
        <v>17695061</v>
      </c>
      <c r="H75" s="30"/>
      <c r="I75" s="36" t="s">
        <v>58</v>
      </c>
    </row>
    <row r="76" spans="1:10" s="34" customFormat="1" x14ac:dyDescent="0.25">
      <c r="A76" s="63" t="s">
        <v>164</v>
      </c>
      <c r="B76" s="58" t="s">
        <v>62</v>
      </c>
      <c r="C76" s="45">
        <v>241137000</v>
      </c>
      <c r="D76" s="40" t="s">
        <v>165</v>
      </c>
      <c r="E76" s="35" t="s">
        <v>166</v>
      </c>
      <c r="F76" s="32">
        <f t="shared" si="2"/>
        <v>1</v>
      </c>
      <c r="G76" s="30">
        <v>241137000</v>
      </c>
      <c r="H76" s="30"/>
      <c r="I76" s="36" t="s">
        <v>58</v>
      </c>
    </row>
    <row r="77" spans="1:10" s="34" customFormat="1" x14ac:dyDescent="0.25">
      <c r="A77" s="65"/>
      <c r="B77" s="59"/>
      <c r="C77" s="45">
        <v>2944500</v>
      </c>
      <c r="D77" s="40" t="s">
        <v>167</v>
      </c>
      <c r="E77" s="38" t="s">
        <v>57</v>
      </c>
      <c r="F77" s="32">
        <f t="shared" si="2"/>
        <v>1</v>
      </c>
      <c r="G77" s="30">
        <f>2431000+91000+422500</f>
        <v>2944500</v>
      </c>
      <c r="H77" s="30"/>
      <c r="I77" s="36" t="s">
        <v>58</v>
      </c>
    </row>
    <row r="78" spans="1:10" s="34" customFormat="1" ht="30" x14ac:dyDescent="0.25">
      <c r="A78" s="29" t="s">
        <v>168</v>
      </c>
      <c r="B78" s="37" t="s">
        <v>75</v>
      </c>
      <c r="C78" s="45">
        <v>400000</v>
      </c>
      <c r="D78" s="35" t="s">
        <v>169</v>
      </c>
      <c r="E78" s="38" t="s">
        <v>57</v>
      </c>
      <c r="F78" s="32">
        <f t="shared" si="2"/>
        <v>0.85024999999999995</v>
      </c>
      <c r="G78" s="30">
        <f>49250+290850</f>
        <v>340100</v>
      </c>
      <c r="H78" s="30"/>
      <c r="I78" s="36" t="s">
        <v>150</v>
      </c>
      <c r="J78" s="46"/>
    </row>
    <row r="79" spans="1:10" s="34" customFormat="1" ht="45" x14ac:dyDescent="0.25">
      <c r="A79" s="29" t="s">
        <v>170</v>
      </c>
      <c r="B79" s="37" t="s">
        <v>171</v>
      </c>
      <c r="C79" s="45">
        <f>25000000+12500000+12500000</f>
        <v>50000000</v>
      </c>
      <c r="D79" s="35" t="s">
        <v>172</v>
      </c>
      <c r="E79" s="38" t="s">
        <v>57</v>
      </c>
      <c r="F79" s="32">
        <f t="shared" si="2"/>
        <v>0.99879996299999985</v>
      </c>
      <c r="G79" s="30">
        <f>12486449.09+12496191.42+12479271.23+12478086.41</f>
        <v>49939998.149999991</v>
      </c>
      <c r="H79" s="30"/>
      <c r="I79" s="36" t="s">
        <v>173</v>
      </c>
      <c r="J79" s="46"/>
    </row>
    <row r="80" spans="1:10" s="34" customFormat="1" ht="30" x14ac:dyDescent="0.25">
      <c r="A80" s="29" t="s">
        <v>174</v>
      </c>
      <c r="B80" s="37" t="s">
        <v>75</v>
      </c>
      <c r="C80" s="45">
        <v>3928090.91</v>
      </c>
      <c r="D80" s="38" t="s">
        <v>57</v>
      </c>
      <c r="E80" s="38" t="s">
        <v>57</v>
      </c>
      <c r="F80" s="32">
        <f t="shared" si="2"/>
        <v>1</v>
      </c>
      <c r="G80" s="30">
        <v>3928090.91</v>
      </c>
      <c r="H80" s="30"/>
      <c r="I80" s="36" t="s">
        <v>58</v>
      </c>
    </row>
    <row r="81" spans="1:11" s="34" customFormat="1" x14ac:dyDescent="0.25">
      <c r="A81" s="29" t="s">
        <v>175</v>
      </c>
      <c r="B81" s="37" t="s">
        <v>75</v>
      </c>
      <c r="C81" s="45">
        <v>10410533</v>
      </c>
      <c r="D81" s="38" t="s">
        <v>57</v>
      </c>
      <c r="E81" s="38" t="s">
        <v>57</v>
      </c>
      <c r="F81" s="32">
        <f t="shared" si="2"/>
        <v>1.0000000000000002</v>
      </c>
      <c r="G81" s="30">
        <f>3690995.23+2989076.99+2385859.56+1301386.64+43214.58</f>
        <v>10410533.000000002</v>
      </c>
      <c r="H81" s="30"/>
      <c r="I81" s="36" t="s">
        <v>58</v>
      </c>
      <c r="J81" s="44"/>
    </row>
    <row r="82" spans="1:11" s="34" customFormat="1" x14ac:dyDescent="0.25">
      <c r="A82" s="29" t="s">
        <v>176</v>
      </c>
      <c r="B82" s="37" t="s">
        <v>75</v>
      </c>
      <c r="C82" s="45">
        <v>10255089</v>
      </c>
      <c r="D82" s="38" t="s">
        <v>57</v>
      </c>
      <c r="E82" s="38" t="s">
        <v>57</v>
      </c>
      <c r="F82" s="32">
        <f t="shared" si="2"/>
        <v>1</v>
      </c>
      <c r="G82" s="45">
        <v>10255089</v>
      </c>
      <c r="H82" s="30"/>
      <c r="I82" s="36" t="s">
        <v>58</v>
      </c>
      <c r="J82" s="46"/>
    </row>
    <row r="83" spans="1:11" s="34" customFormat="1" ht="30.75" customHeight="1" x14ac:dyDescent="0.25">
      <c r="A83" s="63" t="s">
        <v>177</v>
      </c>
      <c r="B83" s="37" t="s">
        <v>75</v>
      </c>
      <c r="C83" s="45">
        <v>100000</v>
      </c>
      <c r="D83" s="38" t="s">
        <v>57</v>
      </c>
      <c r="E83" s="38" t="s">
        <v>57</v>
      </c>
      <c r="F83" s="32">
        <f t="shared" si="2"/>
        <v>0.98795500000000003</v>
      </c>
      <c r="G83" s="30">
        <v>98795.5</v>
      </c>
      <c r="H83" s="30"/>
      <c r="I83" s="36" t="s">
        <v>150</v>
      </c>
      <c r="J83" s="46"/>
    </row>
    <row r="84" spans="1:11" s="34" customFormat="1" ht="30.75" customHeight="1" x14ac:dyDescent="0.25">
      <c r="A84" s="65"/>
      <c r="B84" s="37" t="s">
        <v>75</v>
      </c>
      <c r="C84" s="45">
        <v>100000</v>
      </c>
      <c r="D84" s="38" t="s">
        <v>57</v>
      </c>
      <c r="E84" s="38" t="s">
        <v>57</v>
      </c>
      <c r="F84" s="32">
        <f t="shared" si="2"/>
        <v>0</v>
      </c>
      <c r="G84" s="30">
        <v>0</v>
      </c>
      <c r="H84" s="30"/>
      <c r="I84" s="36" t="s">
        <v>150</v>
      </c>
      <c r="J84" s="46"/>
    </row>
    <row r="85" spans="1:11" s="34" customFormat="1" ht="30" x14ac:dyDescent="0.25">
      <c r="A85" s="29" t="s">
        <v>178</v>
      </c>
      <c r="B85" s="37" t="s">
        <v>75</v>
      </c>
      <c r="C85" s="45">
        <v>200500</v>
      </c>
      <c r="D85" s="38" t="s">
        <v>57</v>
      </c>
      <c r="E85" s="38" t="s">
        <v>57</v>
      </c>
      <c r="F85" s="32">
        <f t="shared" si="2"/>
        <v>1</v>
      </c>
      <c r="G85" s="30">
        <f>7920+3498+7920+181162</f>
        <v>200500</v>
      </c>
      <c r="H85" s="30"/>
      <c r="I85" s="36" t="s">
        <v>58</v>
      </c>
      <c r="J85" s="44"/>
    </row>
    <row r="86" spans="1:11" s="34" customFormat="1" ht="45" x14ac:dyDescent="0.25">
      <c r="A86" s="29" t="s">
        <v>179</v>
      </c>
      <c r="B86" s="37" t="s">
        <v>75</v>
      </c>
      <c r="C86" s="45">
        <v>100000</v>
      </c>
      <c r="D86" s="38" t="s">
        <v>57</v>
      </c>
      <c r="E86" s="38" t="s">
        <v>57</v>
      </c>
      <c r="F86" s="32">
        <f t="shared" si="2"/>
        <v>0</v>
      </c>
      <c r="G86" s="30">
        <v>0</v>
      </c>
      <c r="H86" s="30"/>
      <c r="I86" s="36" t="s">
        <v>150</v>
      </c>
      <c r="J86" s="44"/>
    </row>
    <row r="87" spans="1:11" s="34" customFormat="1" ht="30" x14ac:dyDescent="0.25">
      <c r="A87" s="29" t="s">
        <v>180</v>
      </c>
      <c r="B87" s="37" t="s">
        <v>75</v>
      </c>
      <c r="C87" s="45">
        <v>14899718.75</v>
      </c>
      <c r="D87" s="38" t="s">
        <v>57</v>
      </c>
      <c r="E87" s="38" t="s">
        <v>57</v>
      </c>
      <c r="F87" s="32">
        <f t="shared" si="2"/>
        <v>0.99939596175263379</v>
      </c>
      <c r="G87" s="30">
        <v>14890718.75</v>
      </c>
      <c r="H87" s="30"/>
      <c r="I87" s="36" t="s">
        <v>173</v>
      </c>
      <c r="J87" s="44"/>
      <c r="K87" s="44"/>
    </row>
    <row r="88" spans="1:11" s="34" customFormat="1" ht="30" x14ac:dyDescent="0.25">
      <c r="A88" s="29" t="s">
        <v>181</v>
      </c>
      <c r="B88" s="37" t="s">
        <v>75</v>
      </c>
      <c r="C88" s="45">
        <v>7000000</v>
      </c>
      <c r="D88" s="38" t="s">
        <v>57</v>
      </c>
      <c r="E88" s="38" t="s">
        <v>57</v>
      </c>
      <c r="F88" s="32">
        <f t="shared" si="2"/>
        <v>0</v>
      </c>
      <c r="G88" s="30">
        <v>0</v>
      </c>
      <c r="H88" s="30"/>
      <c r="I88" s="36" t="s">
        <v>150</v>
      </c>
    </row>
    <row r="89" spans="1:11" s="34" customFormat="1" x14ac:dyDescent="0.25">
      <c r="A89" s="29" t="s">
        <v>182</v>
      </c>
      <c r="B89" s="37" t="s">
        <v>75</v>
      </c>
      <c r="C89" s="45">
        <v>1000000</v>
      </c>
      <c r="D89" s="38" t="s">
        <v>57</v>
      </c>
      <c r="E89" s="38" t="s">
        <v>57</v>
      </c>
      <c r="F89" s="32">
        <f t="shared" si="2"/>
        <v>0</v>
      </c>
      <c r="G89" s="30">
        <v>0</v>
      </c>
      <c r="H89" s="30"/>
      <c r="I89" s="36" t="s">
        <v>150</v>
      </c>
    </row>
    <row r="90" spans="1:11" s="34" customFormat="1" ht="75" x14ac:dyDescent="0.25">
      <c r="A90" s="29" t="s">
        <v>270</v>
      </c>
      <c r="B90" s="37" t="s">
        <v>75</v>
      </c>
      <c r="C90" s="45">
        <v>13213764.34</v>
      </c>
      <c r="D90" s="38" t="s">
        <v>57</v>
      </c>
      <c r="E90" s="38" t="s">
        <v>57</v>
      </c>
      <c r="F90" s="32">
        <f t="shared" si="2"/>
        <v>0</v>
      </c>
      <c r="G90" s="30">
        <v>0</v>
      </c>
      <c r="H90" s="30"/>
      <c r="I90" s="36" t="s">
        <v>150</v>
      </c>
    </row>
    <row r="91" spans="1:11" s="34" customFormat="1" ht="45" x14ac:dyDescent="0.25">
      <c r="A91" s="29" t="s">
        <v>183</v>
      </c>
      <c r="B91" s="37" t="s">
        <v>184</v>
      </c>
      <c r="C91" s="45">
        <v>828023.34</v>
      </c>
      <c r="D91" s="38" t="s">
        <v>57</v>
      </c>
      <c r="E91" s="38" t="s">
        <v>57</v>
      </c>
      <c r="F91" s="32">
        <f t="shared" si="2"/>
        <v>1</v>
      </c>
      <c r="G91" s="30">
        <v>828023.34</v>
      </c>
      <c r="H91" s="30"/>
      <c r="I91" s="36" t="s">
        <v>58</v>
      </c>
    </row>
    <row r="92" spans="1:11" s="34" customFormat="1" ht="45" x14ac:dyDescent="0.25">
      <c r="A92" s="29" t="s">
        <v>185</v>
      </c>
      <c r="B92" s="37" t="s">
        <v>75</v>
      </c>
      <c r="C92" s="30">
        <v>1400000</v>
      </c>
      <c r="D92" s="38" t="s">
        <v>57</v>
      </c>
      <c r="E92" s="38" t="s">
        <v>57</v>
      </c>
      <c r="F92" s="32">
        <f t="shared" si="2"/>
        <v>1</v>
      </c>
      <c r="G92" s="30">
        <v>1400000</v>
      </c>
      <c r="H92" s="30"/>
      <c r="I92" s="36" t="s">
        <v>58</v>
      </c>
    </row>
    <row r="93" spans="1:11" s="34" customFormat="1" x14ac:dyDescent="0.25">
      <c r="A93" s="57" t="s">
        <v>186</v>
      </c>
      <c r="B93" s="58" t="s">
        <v>62</v>
      </c>
      <c r="C93" s="30">
        <v>2250000</v>
      </c>
      <c r="D93" s="38" t="s">
        <v>57</v>
      </c>
      <c r="E93" s="38" t="s">
        <v>57</v>
      </c>
      <c r="F93" s="32">
        <f>+G93/C93</f>
        <v>1</v>
      </c>
      <c r="G93" s="30">
        <v>2250000</v>
      </c>
      <c r="H93" s="30"/>
      <c r="I93" s="33" t="s">
        <v>58</v>
      </c>
    </row>
    <row r="94" spans="1:11" s="34" customFormat="1" x14ac:dyDescent="0.25">
      <c r="A94" s="57"/>
      <c r="B94" s="59"/>
      <c r="C94" s="30">
        <v>250000</v>
      </c>
      <c r="D94" s="38" t="s">
        <v>57</v>
      </c>
      <c r="E94" s="38" t="s">
        <v>57</v>
      </c>
      <c r="F94" s="32">
        <f>+G94/C94</f>
        <v>1</v>
      </c>
      <c r="G94" s="30">
        <v>250000</v>
      </c>
      <c r="H94" s="30"/>
      <c r="I94" s="33" t="s">
        <v>58</v>
      </c>
    </row>
    <row r="95" spans="1:11" s="34" customFormat="1" x14ac:dyDescent="0.25">
      <c r="A95" s="57" t="s">
        <v>187</v>
      </c>
      <c r="B95" s="58" t="s">
        <v>62</v>
      </c>
      <c r="C95" s="45">
        <v>1000000</v>
      </c>
      <c r="D95" s="47" t="s">
        <v>57</v>
      </c>
      <c r="E95" s="47" t="s">
        <v>57</v>
      </c>
      <c r="F95" s="32">
        <v>1</v>
      </c>
      <c r="G95" s="45">
        <v>1000000</v>
      </c>
      <c r="H95" s="45"/>
      <c r="I95" s="33" t="s">
        <v>58</v>
      </c>
    </row>
    <row r="96" spans="1:11" s="34" customFormat="1" x14ac:dyDescent="0.25">
      <c r="A96" s="57"/>
      <c r="B96" s="62"/>
      <c r="C96" s="45">
        <v>1000000</v>
      </c>
      <c r="D96" s="47" t="s">
        <v>57</v>
      </c>
      <c r="E96" s="47" t="s">
        <v>57</v>
      </c>
      <c r="F96" s="32">
        <v>1</v>
      </c>
      <c r="G96" s="45">
        <v>1000000</v>
      </c>
      <c r="H96" s="45"/>
      <c r="I96" s="33" t="s">
        <v>58</v>
      </c>
    </row>
    <row r="97" spans="1:9" s="34" customFormat="1" x14ac:dyDescent="0.25">
      <c r="A97" s="57"/>
      <c r="B97" s="62"/>
      <c r="C97" s="45">
        <v>1000000</v>
      </c>
      <c r="D97" s="48" t="s">
        <v>188</v>
      </c>
      <c r="E97" s="48" t="s">
        <v>189</v>
      </c>
      <c r="F97" s="32">
        <v>1</v>
      </c>
      <c r="G97" s="45">
        <v>1000000</v>
      </c>
      <c r="H97" s="45"/>
      <c r="I97" s="33" t="s">
        <v>58</v>
      </c>
    </row>
    <row r="98" spans="1:9" s="34" customFormat="1" x14ac:dyDescent="0.25">
      <c r="A98" s="57"/>
      <c r="B98" s="59"/>
      <c r="C98" s="45">
        <v>1000000</v>
      </c>
      <c r="D98" s="48" t="s">
        <v>189</v>
      </c>
      <c r="E98" s="48" t="s">
        <v>189</v>
      </c>
      <c r="F98" s="32">
        <v>1</v>
      </c>
      <c r="G98" s="45">
        <v>1000000</v>
      </c>
      <c r="H98" s="45"/>
      <c r="I98" s="33" t="s">
        <v>58</v>
      </c>
    </row>
    <row r="99" spans="1:9" s="34" customFormat="1" x14ac:dyDescent="0.25">
      <c r="A99" s="57" t="s">
        <v>190</v>
      </c>
      <c r="B99" s="58" t="s">
        <v>62</v>
      </c>
      <c r="C99" s="30">
        <v>50000000</v>
      </c>
      <c r="D99" s="48" t="s">
        <v>191</v>
      </c>
      <c r="E99" s="48" t="s">
        <v>191</v>
      </c>
      <c r="F99" s="32">
        <v>1</v>
      </c>
      <c r="G99" s="30">
        <v>50000000</v>
      </c>
      <c r="H99" s="30"/>
      <c r="I99" s="33" t="s">
        <v>58</v>
      </c>
    </row>
    <row r="100" spans="1:9" s="34" customFormat="1" x14ac:dyDescent="0.25">
      <c r="A100" s="57"/>
      <c r="B100" s="59"/>
      <c r="C100" s="30">
        <v>15000000</v>
      </c>
      <c r="D100" s="48" t="s">
        <v>192</v>
      </c>
      <c r="E100" s="48" t="s">
        <v>192</v>
      </c>
      <c r="F100" s="32">
        <v>1</v>
      </c>
      <c r="G100" s="30">
        <v>15000000</v>
      </c>
      <c r="H100" s="30"/>
      <c r="I100" s="33" t="s">
        <v>58</v>
      </c>
    </row>
    <row r="101" spans="1:9" s="34" customFormat="1" ht="30" x14ac:dyDescent="0.25">
      <c r="A101" s="29" t="s">
        <v>193</v>
      </c>
      <c r="B101" s="37" t="s">
        <v>194</v>
      </c>
      <c r="C101" s="30">
        <v>27709118</v>
      </c>
      <c r="D101" s="48" t="s">
        <v>195</v>
      </c>
      <c r="E101" s="48" t="s">
        <v>192</v>
      </c>
      <c r="F101" s="32">
        <v>1</v>
      </c>
      <c r="G101" s="30">
        <v>27709118</v>
      </c>
      <c r="H101" s="30"/>
      <c r="I101" s="33" t="s">
        <v>58</v>
      </c>
    </row>
    <row r="102" spans="1:9" s="34" customFormat="1" x14ac:dyDescent="0.25">
      <c r="A102" s="57" t="s">
        <v>196</v>
      </c>
      <c r="B102" s="58" t="s">
        <v>62</v>
      </c>
      <c r="C102" s="30">
        <v>375000</v>
      </c>
      <c r="D102" s="38">
        <v>40118</v>
      </c>
      <c r="E102" s="38">
        <v>40210</v>
      </c>
      <c r="F102" s="32">
        <v>1</v>
      </c>
      <c r="G102" s="30">
        <v>375000</v>
      </c>
      <c r="H102" s="30"/>
      <c r="I102" s="33" t="s">
        <v>58</v>
      </c>
    </row>
    <row r="103" spans="1:9" s="34" customFormat="1" x14ac:dyDescent="0.25">
      <c r="A103" s="57"/>
      <c r="B103" s="62"/>
      <c r="C103" s="30">
        <v>600000</v>
      </c>
      <c r="D103" s="31">
        <v>40483</v>
      </c>
      <c r="E103" s="31">
        <v>40575</v>
      </c>
      <c r="F103" s="32">
        <v>1</v>
      </c>
      <c r="G103" s="30">
        <v>600000</v>
      </c>
      <c r="H103" s="30"/>
      <c r="I103" s="33" t="s">
        <v>58</v>
      </c>
    </row>
    <row r="104" spans="1:9" s="34" customFormat="1" x14ac:dyDescent="0.25">
      <c r="A104" s="57"/>
      <c r="B104" s="59"/>
      <c r="C104" s="30">
        <v>355000</v>
      </c>
      <c r="D104" s="31">
        <v>40664</v>
      </c>
      <c r="E104" s="31">
        <v>40756</v>
      </c>
      <c r="F104" s="32">
        <v>1</v>
      </c>
      <c r="G104" s="30">
        <v>355000</v>
      </c>
      <c r="H104" s="30"/>
      <c r="I104" s="33" t="s">
        <v>58</v>
      </c>
    </row>
    <row r="105" spans="1:9" s="34" customFormat="1" ht="45" x14ac:dyDescent="0.25">
      <c r="A105" s="29" t="s">
        <v>197</v>
      </c>
      <c r="B105" s="37" t="s">
        <v>62</v>
      </c>
      <c r="C105" s="30">
        <v>200000</v>
      </c>
      <c r="D105" s="38">
        <v>40634</v>
      </c>
      <c r="E105" s="38">
        <v>40695</v>
      </c>
      <c r="F105" s="32">
        <v>1</v>
      </c>
      <c r="G105" s="30">
        <v>200000</v>
      </c>
      <c r="H105" s="30"/>
      <c r="I105" s="33" t="s">
        <v>58</v>
      </c>
    </row>
    <row r="106" spans="1:9" s="34" customFormat="1" ht="45" x14ac:dyDescent="0.25">
      <c r="A106" s="29" t="s">
        <v>198</v>
      </c>
      <c r="B106" s="37" t="s">
        <v>62</v>
      </c>
      <c r="C106" s="30">
        <v>368250</v>
      </c>
      <c r="D106" s="47" t="s">
        <v>57</v>
      </c>
      <c r="E106" s="47" t="s">
        <v>57</v>
      </c>
      <c r="F106" s="32">
        <v>1</v>
      </c>
      <c r="G106" s="30">
        <v>368250</v>
      </c>
      <c r="H106" s="30"/>
      <c r="I106" s="33" t="s">
        <v>58</v>
      </c>
    </row>
    <row r="107" spans="1:9" s="34" customFormat="1" x14ac:dyDescent="0.25">
      <c r="A107" s="57" t="s">
        <v>199</v>
      </c>
      <c r="B107" s="58" t="s">
        <v>62</v>
      </c>
      <c r="C107" s="30">
        <v>2000000</v>
      </c>
      <c r="D107" s="38" t="s">
        <v>64</v>
      </c>
      <c r="E107" s="38" t="s">
        <v>200</v>
      </c>
      <c r="F107" s="32">
        <v>1</v>
      </c>
      <c r="G107" s="30">
        <v>2000000</v>
      </c>
      <c r="H107" s="30"/>
      <c r="I107" s="33" t="s">
        <v>58</v>
      </c>
    </row>
    <row r="108" spans="1:9" s="34" customFormat="1" x14ac:dyDescent="0.25">
      <c r="A108" s="57"/>
      <c r="B108" s="59"/>
      <c r="C108" s="30">
        <v>3000000</v>
      </c>
      <c r="D108" s="35" t="s">
        <v>201</v>
      </c>
      <c r="E108" s="35" t="s">
        <v>202</v>
      </c>
      <c r="F108" s="32">
        <v>1</v>
      </c>
      <c r="G108" s="30">
        <f>2994790.68+5209.32</f>
        <v>3000000</v>
      </c>
      <c r="H108" s="30"/>
      <c r="I108" s="33" t="s">
        <v>58</v>
      </c>
    </row>
    <row r="109" spans="1:9" s="34" customFormat="1" ht="60" x14ac:dyDescent="0.25">
      <c r="A109" s="29" t="s">
        <v>203</v>
      </c>
      <c r="B109" s="39" t="s">
        <v>204</v>
      </c>
      <c r="C109" s="30">
        <v>10000000</v>
      </c>
      <c r="D109" s="31" t="s">
        <v>57</v>
      </c>
      <c r="E109" s="31" t="s">
        <v>57</v>
      </c>
      <c r="F109" s="32">
        <v>1</v>
      </c>
      <c r="G109" s="30">
        <v>10000000</v>
      </c>
      <c r="H109" s="30"/>
      <c r="I109" s="33" t="s">
        <v>58</v>
      </c>
    </row>
    <row r="110" spans="1:9" s="34" customFormat="1" ht="45" x14ac:dyDescent="0.25">
      <c r="A110" s="29" t="s">
        <v>205</v>
      </c>
      <c r="B110" s="39" t="s">
        <v>204</v>
      </c>
      <c r="C110" s="30">
        <v>10000000</v>
      </c>
      <c r="D110" s="35" t="s">
        <v>206</v>
      </c>
      <c r="E110" s="35" t="s">
        <v>207</v>
      </c>
      <c r="F110" s="32">
        <v>1</v>
      </c>
      <c r="G110" s="30">
        <v>10000000</v>
      </c>
      <c r="H110" s="30"/>
      <c r="I110" s="33" t="s">
        <v>58</v>
      </c>
    </row>
    <row r="111" spans="1:9" s="34" customFormat="1" ht="60" x14ac:dyDescent="0.25">
      <c r="A111" s="29" t="s">
        <v>208</v>
      </c>
      <c r="B111" s="39" t="s">
        <v>56</v>
      </c>
      <c r="C111" s="30">
        <v>15000000</v>
      </c>
      <c r="D111" s="31" t="s">
        <v>57</v>
      </c>
      <c r="E111" s="31" t="s">
        <v>57</v>
      </c>
      <c r="F111" s="32">
        <v>1</v>
      </c>
      <c r="G111" s="30">
        <v>15000000</v>
      </c>
      <c r="H111" s="30"/>
      <c r="I111" s="33" t="s">
        <v>58</v>
      </c>
    </row>
    <row r="112" spans="1:9" s="34" customFormat="1" ht="45" x14ac:dyDescent="0.25">
      <c r="A112" s="29" t="s">
        <v>209</v>
      </c>
      <c r="B112" s="39" t="s">
        <v>56</v>
      </c>
      <c r="C112" s="30">
        <v>5000000</v>
      </c>
      <c r="D112" s="40" t="s">
        <v>210</v>
      </c>
      <c r="E112" s="35" t="s">
        <v>211</v>
      </c>
      <c r="F112" s="32">
        <v>1</v>
      </c>
      <c r="G112" s="30">
        <v>5000000</v>
      </c>
      <c r="H112" s="30"/>
      <c r="I112" s="33" t="s">
        <v>58</v>
      </c>
    </row>
    <row r="113" spans="1:9" s="34" customFormat="1" ht="45" x14ac:dyDescent="0.25">
      <c r="A113" s="29" t="s">
        <v>212</v>
      </c>
      <c r="B113" s="39" t="s">
        <v>213</v>
      </c>
      <c r="C113" s="30">
        <v>5000000</v>
      </c>
      <c r="D113" s="35" t="s">
        <v>214</v>
      </c>
      <c r="E113" s="35" t="s">
        <v>215</v>
      </c>
      <c r="F113" s="32">
        <v>1</v>
      </c>
      <c r="G113" s="30">
        <v>5000000</v>
      </c>
      <c r="H113" s="30"/>
      <c r="I113" s="33" t="s">
        <v>58</v>
      </c>
    </row>
    <row r="114" spans="1:9" s="34" customFormat="1" ht="60" x14ac:dyDescent="0.25">
      <c r="A114" s="29" t="s">
        <v>216</v>
      </c>
      <c r="B114" s="39" t="s">
        <v>217</v>
      </c>
      <c r="C114" s="30">
        <v>5000000</v>
      </c>
      <c r="D114" s="35" t="s">
        <v>207</v>
      </c>
      <c r="E114" s="35" t="s">
        <v>218</v>
      </c>
      <c r="F114" s="32">
        <v>1</v>
      </c>
      <c r="G114" s="30">
        <v>5000000</v>
      </c>
      <c r="H114" s="30"/>
      <c r="I114" s="33" t="s">
        <v>58</v>
      </c>
    </row>
    <row r="115" spans="1:9" s="34" customFormat="1" ht="45" x14ac:dyDescent="0.25">
      <c r="A115" s="29" t="s">
        <v>219</v>
      </c>
      <c r="B115" s="39" t="s">
        <v>220</v>
      </c>
      <c r="C115" s="30">
        <v>5000000</v>
      </c>
      <c r="D115" s="35" t="s">
        <v>221</v>
      </c>
      <c r="E115" s="35" t="s">
        <v>222</v>
      </c>
      <c r="F115" s="32">
        <v>1</v>
      </c>
      <c r="G115" s="30">
        <v>5000000</v>
      </c>
      <c r="H115" s="30"/>
      <c r="I115" s="33" t="s">
        <v>58</v>
      </c>
    </row>
    <row r="116" spans="1:9" s="34" customFormat="1" ht="45" x14ac:dyDescent="0.25">
      <c r="A116" s="29" t="s">
        <v>223</v>
      </c>
      <c r="B116" s="39" t="s">
        <v>224</v>
      </c>
      <c r="C116" s="30">
        <v>5000000</v>
      </c>
      <c r="D116" s="35" t="s">
        <v>207</v>
      </c>
      <c r="E116" s="35" t="s">
        <v>218</v>
      </c>
      <c r="F116" s="32">
        <v>1</v>
      </c>
      <c r="G116" s="30">
        <v>5000000</v>
      </c>
      <c r="H116" s="30"/>
      <c r="I116" s="33" t="s">
        <v>58</v>
      </c>
    </row>
    <row r="117" spans="1:9" s="34" customFormat="1" ht="45" x14ac:dyDescent="0.25">
      <c r="A117" s="29" t="s">
        <v>225</v>
      </c>
      <c r="B117" s="39" t="s">
        <v>226</v>
      </c>
      <c r="C117" s="30">
        <v>5000000</v>
      </c>
      <c r="D117" s="35" t="s">
        <v>207</v>
      </c>
      <c r="E117" s="35" t="s">
        <v>218</v>
      </c>
      <c r="F117" s="32">
        <v>1</v>
      </c>
      <c r="G117" s="30">
        <v>5000000</v>
      </c>
      <c r="H117" s="30"/>
      <c r="I117" s="33" t="s">
        <v>58</v>
      </c>
    </row>
    <row r="118" spans="1:9" s="34" customFormat="1" ht="60" x14ac:dyDescent="0.25">
      <c r="A118" s="29" t="s">
        <v>227</v>
      </c>
      <c r="B118" s="39" t="s">
        <v>228</v>
      </c>
      <c r="C118" s="30">
        <v>5000000</v>
      </c>
      <c r="D118" s="35" t="s">
        <v>207</v>
      </c>
      <c r="E118" s="35" t="s">
        <v>218</v>
      </c>
      <c r="F118" s="32">
        <v>1</v>
      </c>
      <c r="G118" s="30">
        <v>5000000</v>
      </c>
      <c r="H118" s="30"/>
      <c r="I118" s="33" t="s">
        <v>58</v>
      </c>
    </row>
    <row r="119" spans="1:9" s="34" customFormat="1" ht="45" x14ac:dyDescent="0.25">
      <c r="A119" s="29" t="s">
        <v>229</v>
      </c>
      <c r="B119" s="39" t="s">
        <v>230</v>
      </c>
      <c r="C119" s="30">
        <v>5000000</v>
      </c>
      <c r="D119" s="35" t="s">
        <v>207</v>
      </c>
      <c r="E119" s="35" t="s">
        <v>218</v>
      </c>
      <c r="F119" s="32">
        <v>1</v>
      </c>
      <c r="G119" s="30">
        <v>5000000</v>
      </c>
      <c r="H119" s="30"/>
      <c r="I119" s="33" t="s">
        <v>58</v>
      </c>
    </row>
    <row r="120" spans="1:9" s="34" customFormat="1" ht="45" x14ac:dyDescent="0.25">
      <c r="A120" s="29" t="s">
        <v>231</v>
      </c>
      <c r="B120" s="39" t="s">
        <v>232</v>
      </c>
      <c r="C120" s="30">
        <v>5000000</v>
      </c>
      <c r="D120" s="35" t="s">
        <v>207</v>
      </c>
      <c r="E120" s="35" t="s">
        <v>218</v>
      </c>
      <c r="F120" s="32">
        <v>1</v>
      </c>
      <c r="G120" s="30">
        <v>5000000</v>
      </c>
      <c r="H120" s="30"/>
      <c r="I120" s="33" t="s">
        <v>58</v>
      </c>
    </row>
    <row r="121" spans="1:9" s="34" customFormat="1" ht="45" x14ac:dyDescent="0.25">
      <c r="A121" s="29" t="s">
        <v>233</v>
      </c>
      <c r="B121" s="39" t="s">
        <v>234</v>
      </c>
      <c r="C121" s="30">
        <v>5000000</v>
      </c>
      <c r="D121" s="35" t="s">
        <v>207</v>
      </c>
      <c r="E121" s="35" t="s">
        <v>218</v>
      </c>
      <c r="F121" s="32">
        <v>1</v>
      </c>
      <c r="G121" s="30">
        <v>5000000</v>
      </c>
      <c r="H121" s="30"/>
      <c r="I121" s="33" t="s">
        <v>58</v>
      </c>
    </row>
    <row r="122" spans="1:9" s="34" customFormat="1" ht="45" x14ac:dyDescent="0.25">
      <c r="A122" s="29" t="s">
        <v>235</v>
      </c>
      <c r="B122" s="39" t="s">
        <v>236</v>
      </c>
      <c r="C122" s="30">
        <v>5000000</v>
      </c>
      <c r="D122" s="35" t="s">
        <v>207</v>
      </c>
      <c r="E122" s="35" t="s">
        <v>218</v>
      </c>
      <c r="F122" s="32">
        <v>1</v>
      </c>
      <c r="G122" s="30">
        <v>5000000</v>
      </c>
      <c r="H122" s="30"/>
      <c r="I122" s="33" t="s">
        <v>58</v>
      </c>
    </row>
    <row r="123" spans="1:9" s="34" customFormat="1" ht="45" x14ac:dyDescent="0.25">
      <c r="A123" s="29" t="s">
        <v>237</v>
      </c>
      <c r="B123" s="39" t="s">
        <v>238</v>
      </c>
      <c r="C123" s="30">
        <v>20000000</v>
      </c>
      <c r="D123" s="35" t="s">
        <v>239</v>
      </c>
      <c r="E123" s="35" t="s">
        <v>214</v>
      </c>
      <c r="F123" s="32">
        <v>1</v>
      </c>
      <c r="G123" s="30">
        <v>20000000</v>
      </c>
      <c r="H123" s="30"/>
      <c r="I123" s="33" t="s">
        <v>58</v>
      </c>
    </row>
    <row r="124" spans="1:9" s="34" customFormat="1" ht="45" x14ac:dyDescent="0.25">
      <c r="A124" s="29" t="s">
        <v>240</v>
      </c>
      <c r="B124" s="39" t="s">
        <v>62</v>
      </c>
      <c r="C124" s="30">
        <v>300000</v>
      </c>
      <c r="D124" s="31" t="s">
        <v>57</v>
      </c>
      <c r="E124" s="31" t="s">
        <v>57</v>
      </c>
      <c r="F124" s="32">
        <v>1</v>
      </c>
      <c r="G124" s="30">
        <v>300000</v>
      </c>
      <c r="H124" s="30"/>
      <c r="I124" s="33" t="s">
        <v>58</v>
      </c>
    </row>
    <row r="125" spans="1:9" s="34" customFormat="1" ht="60" x14ac:dyDescent="0.25">
      <c r="A125" s="29" t="s">
        <v>241</v>
      </c>
      <c r="B125" s="39" t="s">
        <v>242</v>
      </c>
      <c r="C125" s="30">
        <v>500000</v>
      </c>
      <c r="D125" s="35" t="s">
        <v>243</v>
      </c>
      <c r="E125" s="35" t="s">
        <v>244</v>
      </c>
      <c r="F125" s="32">
        <v>1</v>
      </c>
      <c r="G125" s="30">
        <v>500000</v>
      </c>
      <c r="H125" s="30"/>
      <c r="I125" s="33" t="s">
        <v>58</v>
      </c>
    </row>
    <row r="126" spans="1:9" s="34" customFormat="1" ht="75" x14ac:dyDescent="0.25">
      <c r="A126" s="29" t="s">
        <v>245</v>
      </c>
      <c r="B126" s="39" t="s">
        <v>62</v>
      </c>
      <c r="C126" s="30">
        <v>3500000</v>
      </c>
      <c r="D126" s="31" t="s">
        <v>57</v>
      </c>
      <c r="E126" s="31" t="s">
        <v>57</v>
      </c>
      <c r="F126" s="32">
        <f t="shared" ref="F126:F130" si="3">+G126/C126</f>
        <v>1</v>
      </c>
      <c r="G126" s="30">
        <v>3500000</v>
      </c>
      <c r="H126" s="30"/>
      <c r="I126" s="33" t="s">
        <v>58</v>
      </c>
    </row>
    <row r="127" spans="1:9" s="34" customFormat="1" ht="30" x14ac:dyDescent="0.25">
      <c r="A127" s="29" t="s">
        <v>246</v>
      </c>
      <c r="B127" s="39" t="s">
        <v>93</v>
      </c>
      <c r="C127" s="30">
        <v>170000</v>
      </c>
      <c r="D127" s="31" t="s">
        <v>57</v>
      </c>
      <c r="E127" s="31" t="s">
        <v>57</v>
      </c>
      <c r="F127" s="32">
        <f t="shared" si="3"/>
        <v>1</v>
      </c>
      <c r="G127" s="30">
        <v>170000</v>
      </c>
      <c r="H127" s="30"/>
      <c r="I127" s="33" t="s">
        <v>58</v>
      </c>
    </row>
    <row r="128" spans="1:9" s="34" customFormat="1" ht="60" x14ac:dyDescent="0.25">
      <c r="A128" s="29" t="s">
        <v>247</v>
      </c>
      <c r="B128" s="39" t="s">
        <v>248</v>
      </c>
      <c r="C128" s="30">
        <v>200000</v>
      </c>
      <c r="D128" s="35" t="s">
        <v>249</v>
      </c>
      <c r="E128" s="35" t="s">
        <v>250</v>
      </c>
      <c r="F128" s="32">
        <f t="shared" si="3"/>
        <v>1</v>
      </c>
      <c r="G128" s="30">
        <v>200000</v>
      </c>
      <c r="H128" s="30"/>
      <c r="I128" s="33" t="s">
        <v>58</v>
      </c>
    </row>
    <row r="129" spans="1:9" s="34" customFormat="1" ht="45" x14ac:dyDescent="0.25">
      <c r="A129" s="29" t="s">
        <v>251</v>
      </c>
      <c r="B129" s="39" t="s">
        <v>62</v>
      </c>
      <c r="C129" s="30">
        <v>499800</v>
      </c>
      <c r="D129" s="31">
        <v>41640</v>
      </c>
      <c r="E129" s="31">
        <v>41791</v>
      </c>
      <c r="F129" s="32">
        <f t="shared" si="3"/>
        <v>1</v>
      </c>
      <c r="G129" s="30">
        <v>499800</v>
      </c>
      <c r="H129" s="30"/>
      <c r="I129" s="33" t="s">
        <v>58</v>
      </c>
    </row>
    <row r="130" spans="1:9" s="34" customFormat="1" ht="45" x14ac:dyDescent="0.25">
      <c r="A130" s="29" t="s">
        <v>252</v>
      </c>
      <c r="B130" s="39" t="s">
        <v>62</v>
      </c>
      <c r="C130" s="30">
        <v>1000100</v>
      </c>
      <c r="D130" s="31" t="s">
        <v>57</v>
      </c>
      <c r="E130" s="31" t="s">
        <v>57</v>
      </c>
      <c r="F130" s="32">
        <f t="shared" si="3"/>
        <v>1</v>
      </c>
      <c r="G130" s="30">
        <v>1000100</v>
      </c>
      <c r="H130" s="30"/>
      <c r="I130" s="33" t="s">
        <v>58</v>
      </c>
    </row>
    <row r="131" spans="1:9" s="34" customFormat="1" x14ac:dyDescent="0.25">
      <c r="A131" s="29" t="s">
        <v>253</v>
      </c>
      <c r="B131" s="39" t="s">
        <v>254</v>
      </c>
      <c r="C131" s="30">
        <v>100000</v>
      </c>
      <c r="D131" s="31" t="s">
        <v>57</v>
      </c>
      <c r="E131" s="31" t="s">
        <v>57</v>
      </c>
      <c r="F131" s="32">
        <v>1</v>
      </c>
      <c r="G131" s="30">
        <v>100000</v>
      </c>
      <c r="H131" s="30"/>
      <c r="I131" s="33" t="s">
        <v>58</v>
      </c>
    </row>
    <row r="132" spans="1:9" s="34" customFormat="1" ht="60" x14ac:dyDescent="0.25">
      <c r="A132" s="29" t="s">
        <v>255</v>
      </c>
      <c r="B132" s="39" t="s">
        <v>254</v>
      </c>
      <c r="C132" s="30">
        <v>5000000</v>
      </c>
      <c r="D132" s="35" t="s">
        <v>256</v>
      </c>
      <c r="E132" s="35" t="s">
        <v>257</v>
      </c>
      <c r="F132" s="32">
        <v>1</v>
      </c>
      <c r="G132" s="30">
        <f>4950000+50000</f>
        <v>5000000</v>
      </c>
      <c r="H132" s="30"/>
      <c r="I132" s="33" t="s">
        <v>58</v>
      </c>
    </row>
    <row r="133" spans="1:9" s="34" customFormat="1" ht="45" x14ac:dyDescent="0.25">
      <c r="A133" s="29" t="s">
        <v>258</v>
      </c>
      <c r="B133" s="39" t="s">
        <v>254</v>
      </c>
      <c r="C133" s="30">
        <v>1000000</v>
      </c>
      <c r="D133" s="31" t="s">
        <v>57</v>
      </c>
      <c r="E133" s="31" t="s">
        <v>57</v>
      </c>
      <c r="F133" s="32" t="s">
        <v>259</v>
      </c>
      <c r="G133" s="30">
        <v>1000000</v>
      </c>
      <c r="H133" s="30"/>
      <c r="I133" s="33" t="s">
        <v>58</v>
      </c>
    </row>
    <row r="134" spans="1:9" s="49" customFormat="1" ht="45" x14ac:dyDescent="0.25">
      <c r="A134" s="29" t="s">
        <v>260</v>
      </c>
      <c r="B134" s="39" t="s">
        <v>254</v>
      </c>
      <c r="C134" s="30">
        <v>500000</v>
      </c>
      <c r="D134" s="31" t="s">
        <v>57</v>
      </c>
      <c r="E134" s="31" t="s">
        <v>57</v>
      </c>
      <c r="F134" s="32">
        <v>1</v>
      </c>
      <c r="G134" s="30">
        <v>500000</v>
      </c>
      <c r="H134" s="30"/>
      <c r="I134" s="33" t="s">
        <v>58</v>
      </c>
    </row>
    <row r="135" spans="1:9" s="49" customFormat="1" ht="15" customHeight="1" x14ac:dyDescent="0.25">
      <c r="A135" s="29" t="s">
        <v>261</v>
      </c>
      <c r="B135" s="39" t="s">
        <v>62</v>
      </c>
      <c r="C135" s="30">
        <v>1306000</v>
      </c>
      <c r="D135" s="31">
        <v>40544</v>
      </c>
      <c r="E135" s="35" t="s">
        <v>262</v>
      </c>
      <c r="F135" s="32">
        <v>1</v>
      </c>
      <c r="G135" s="30">
        <v>1306000</v>
      </c>
      <c r="H135" s="30"/>
      <c r="I135" s="33" t="s">
        <v>58</v>
      </c>
    </row>
    <row r="136" spans="1:9" x14ac:dyDescent="0.25">
      <c r="A136" s="99"/>
      <c r="I136" s="51"/>
    </row>
    <row r="137" spans="1:9" x14ac:dyDescent="0.25">
      <c r="A137" s="100" t="s">
        <v>17</v>
      </c>
      <c r="B137" s="101"/>
      <c r="C137" s="101"/>
      <c r="D137" s="101"/>
      <c r="E137" s="101"/>
      <c r="F137" s="101"/>
      <c r="G137" s="101"/>
      <c r="H137" s="101"/>
      <c r="I137" s="102"/>
    </row>
    <row r="138" spans="1:9" ht="16.7" customHeight="1" x14ac:dyDescent="0.25">
      <c r="A138" s="99"/>
      <c r="I138" s="51"/>
    </row>
    <row r="139" spans="1:9" s="103" customFormat="1" x14ac:dyDescent="0.25">
      <c r="A139" s="60" t="s">
        <v>263</v>
      </c>
      <c r="B139" s="61"/>
      <c r="D139" s="104" t="s">
        <v>263</v>
      </c>
      <c r="E139" s="104"/>
      <c r="G139" s="104" t="s">
        <v>263</v>
      </c>
      <c r="H139" s="104"/>
      <c r="I139" s="105"/>
    </row>
    <row r="140" spans="1:9" s="53" customFormat="1" ht="16.5" x14ac:dyDescent="0.25">
      <c r="A140" s="54" t="s">
        <v>264</v>
      </c>
      <c r="B140" s="55"/>
      <c r="C140" s="52"/>
      <c r="D140" s="56" t="s">
        <v>265</v>
      </c>
      <c r="E140" s="56"/>
      <c r="G140" s="56" t="s">
        <v>266</v>
      </c>
      <c r="H140" s="56"/>
      <c r="I140" s="51"/>
    </row>
    <row r="141" spans="1:9" x14ac:dyDescent="0.25">
      <c r="A141" s="106" t="s">
        <v>18</v>
      </c>
      <c r="B141" s="107"/>
      <c r="C141" s="108"/>
      <c r="D141" s="107" t="s">
        <v>19</v>
      </c>
      <c r="E141" s="107"/>
      <c r="F141" s="108"/>
      <c r="G141" s="107" t="s">
        <v>20</v>
      </c>
      <c r="H141" s="107"/>
      <c r="I141" s="109"/>
    </row>
  </sheetData>
  <sheetProtection formatCells="0" formatColumns="0" formatRows="0" insertColumns="0" insertRows="0" insertHyperlinks="0" deleteColumns="0" deleteRows="0" sort="0" autoFilter="0" pivotTables="0"/>
  <mergeCells count="51">
    <mergeCell ref="A140:B140"/>
    <mergeCell ref="D140:E140"/>
    <mergeCell ref="G140:H140"/>
    <mergeCell ref="A141:B141"/>
    <mergeCell ref="D141:E141"/>
    <mergeCell ref="G141:H141"/>
    <mergeCell ref="D139:E139"/>
    <mergeCell ref="A3:I3"/>
    <mergeCell ref="F9:G9"/>
    <mergeCell ref="H9:H10"/>
    <mergeCell ref="I9:I10"/>
    <mergeCell ref="A9:A10"/>
    <mergeCell ref="B9:B10"/>
    <mergeCell ref="C9:C10"/>
    <mergeCell ref="D9:D10"/>
    <mergeCell ref="E9:E10"/>
    <mergeCell ref="A139:B139"/>
    <mergeCell ref="G139:H139"/>
    <mergeCell ref="A11:A15"/>
    <mergeCell ref="B11:B15"/>
    <mergeCell ref="A18:A19"/>
    <mergeCell ref="A26:A29"/>
    <mergeCell ref="B26:B29"/>
    <mergeCell ref="A30:A34"/>
    <mergeCell ref="A35:A37"/>
    <mergeCell ref="C35:C37"/>
    <mergeCell ref="F35:F37"/>
    <mergeCell ref="G35:G37"/>
    <mergeCell ref="I35:I37"/>
    <mergeCell ref="A43:A44"/>
    <mergeCell ref="A51:A53"/>
    <mergeCell ref="B51:B53"/>
    <mergeCell ref="A58:A60"/>
    <mergeCell ref="B58:B60"/>
    <mergeCell ref="A67:A68"/>
    <mergeCell ref="A71:A73"/>
    <mergeCell ref="B71:B73"/>
    <mergeCell ref="A76:A77"/>
    <mergeCell ref="B76:B77"/>
    <mergeCell ref="A83:A84"/>
    <mergeCell ref="A93:A94"/>
    <mergeCell ref="B93:B94"/>
    <mergeCell ref="A95:A98"/>
    <mergeCell ref="B95:B98"/>
    <mergeCell ref="A99:A100"/>
    <mergeCell ref="B99:B100"/>
    <mergeCell ref="A102:A104"/>
    <mergeCell ref="B102:B104"/>
    <mergeCell ref="A107:A108"/>
    <mergeCell ref="B107:B108"/>
    <mergeCell ref="A137:I137"/>
  </mergeCells>
  <pageMargins left="0.7" right="0.7" top="0.75" bottom="0.75" header="0.3" footer="0.3"/>
  <pageSetup paperSize="9" scale="6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40"/>
  <sheetViews>
    <sheetView zoomScale="70" zoomScaleNormal="70" workbookViewId="0">
      <selection activeCell="C36" sqref="C36"/>
    </sheetView>
  </sheetViews>
  <sheetFormatPr defaultRowHeight="15" x14ac:dyDescent="0.25"/>
  <cols>
    <col min="1" max="1" width="19.7109375" style="10" customWidth="1"/>
    <col min="2" max="12" width="17.7109375" style="10" customWidth="1"/>
    <col min="13" max="13" width="8.85546875" style="10" customWidth="1"/>
  </cols>
  <sheetData>
    <row r="2" spans="1:12" x14ac:dyDescent="0.25">
      <c r="A2" s="75" t="s">
        <v>21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2" x14ac:dyDescent="0.25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</row>
    <row r="4" spans="1:12" x14ac:dyDescent="0.25">
      <c r="A4" s="4" t="s">
        <v>2</v>
      </c>
      <c r="B4" s="4"/>
      <c r="C4" s="12"/>
      <c r="D4" s="4" t="s">
        <v>3</v>
      </c>
      <c r="E4" s="12"/>
    </row>
    <row r="5" spans="1:12" x14ac:dyDescent="0.25">
      <c r="A5" s="8" t="s">
        <v>4</v>
      </c>
      <c r="B5" s="5"/>
      <c r="C5" s="13"/>
      <c r="D5" s="6" t="s">
        <v>5</v>
      </c>
      <c r="E5" s="13"/>
    </row>
    <row r="6" spans="1:12" x14ac:dyDescent="0.25">
      <c r="A6" s="8" t="s">
        <v>6</v>
      </c>
      <c r="D6" s="8" t="s">
        <v>22</v>
      </c>
    </row>
    <row r="7" spans="1:12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1:12" x14ac:dyDescent="0.25">
      <c r="A8" s="1"/>
      <c r="B8" s="1"/>
      <c r="D8" s="1"/>
      <c r="E8" s="1"/>
      <c r="F8" s="26"/>
      <c r="G8" s="26"/>
      <c r="H8" s="74" t="s">
        <v>23</v>
      </c>
      <c r="I8" s="74"/>
      <c r="J8" s="74"/>
      <c r="L8" s="26"/>
    </row>
    <row r="9" spans="1:12" ht="86.45" customHeight="1" x14ac:dyDescent="0.25">
      <c r="A9" s="2" t="s">
        <v>24</v>
      </c>
      <c r="B9" s="27" t="s">
        <v>25</v>
      </c>
      <c r="C9" s="3" t="s">
        <v>26</v>
      </c>
      <c r="D9" s="3" t="s">
        <v>27</v>
      </c>
      <c r="E9" s="3" t="s">
        <v>28</v>
      </c>
      <c r="F9" s="3" t="s">
        <v>29</v>
      </c>
      <c r="G9" s="3" t="s">
        <v>30</v>
      </c>
      <c r="H9" s="9" t="s">
        <v>31</v>
      </c>
      <c r="I9" s="9" t="s">
        <v>32</v>
      </c>
      <c r="J9" s="9" t="s">
        <v>33</v>
      </c>
      <c r="K9" s="28" t="s">
        <v>34</v>
      </c>
      <c r="L9" s="9" t="s">
        <v>35</v>
      </c>
    </row>
    <row r="10" spans="1:12" x14ac:dyDescent="0.25">
      <c r="A10" s="17"/>
      <c r="B10" s="18"/>
      <c r="C10" s="19"/>
      <c r="D10" s="16"/>
      <c r="E10" s="16"/>
      <c r="F10" s="16"/>
      <c r="G10" s="16"/>
      <c r="H10" s="16"/>
      <c r="I10" s="16"/>
      <c r="J10" s="16"/>
      <c r="K10" s="16"/>
      <c r="L10" s="16"/>
    </row>
    <row r="11" spans="1:12" x14ac:dyDescent="0.25">
      <c r="A11" s="17"/>
      <c r="B11" s="18"/>
      <c r="C11" s="19"/>
      <c r="D11" s="16"/>
      <c r="E11" s="16"/>
      <c r="F11" s="16"/>
      <c r="G11" s="16"/>
      <c r="H11" s="16"/>
      <c r="I11" s="16"/>
      <c r="J11" s="16"/>
      <c r="K11" s="16"/>
      <c r="L11" s="16"/>
    </row>
    <row r="12" spans="1:12" x14ac:dyDescent="0.25">
      <c r="A12" s="17"/>
      <c r="B12" s="18"/>
      <c r="C12" s="19"/>
      <c r="D12" s="16"/>
      <c r="E12" s="16"/>
      <c r="F12" s="16"/>
      <c r="G12" s="16"/>
      <c r="H12" s="16"/>
      <c r="I12" s="16"/>
      <c r="J12" s="16"/>
      <c r="K12" s="16"/>
      <c r="L12" s="16"/>
    </row>
    <row r="13" spans="1:12" x14ac:dyDescent="0.25">
      <c r="A13" s="17"/>
      <c r="B13" s="18"/>
      <c r="C13" s="19"/>
      <c r="D13" s="16"/>
      <c r="E13" s="16"/>
      <c r="F13" s="16"/>
      <c r="G13" s="16"/>
      <c r="H13" s="16"/>
      <c r="I13" s="16"/>
      <c r="J13" s="16"/>
      <c r="K13" s="16"/>
      <c r="L13" s="16"/>
    </row>
    <row r="14" spans="1:12" x14ac:dyDescent="0.25">
      <c r="A14" s="17"/>
      <c r="B14" s="18"/>
      <c r="C14" s="19"/>
      <c r="D14" s="16"/>
      <c r="E14" s="16"/>
      <c r="F14" s="16"/>
      <c r="G14" s="16"/>
      <c r="H14" s="16"/>
      <c r="I14" s="16"/>
      <c r="J14" s="16"/>
      <c r="K14" s="16"/>
      <c r="L14" s="16"/>
    </row>
    <row r="15" spans="1:12" x14ac:dyDescent="0.25">
      <c r="A15" s="17"/>
      <c r="B15" s="18"/>
      <c r="C15" s="19"/>
      <c r="D15" s="16"/>
      <c r="E15" s="16"/>
      <c r="F15" s="16"/>
      <c r="G15" s="16"/>
      <c r="H15" s="16"/>
      <c r="I15" s="16"/>
      <c r="J15" s="16"/>
      <c r="K15" s="16"/>
      <c r="L15" s="16"/>
    </row>
    <row r="16" spans="1:12" x14ac:dyDescent="0.25">
      <c r="A16" s="17"/>
      <c r="B16" s="18"/>
      <c r="C16" s="19"/>
      <c r="D16" s="16"/>
      <c r="E16" s="16"/>
      <c r="F16" s="16"/>
      <c r="G16" s="16"/>
      <c r="H16" s="16"/>
      <c r="I16" s="16"/>
      <c r="J16" s="16"/>
      <c r="K16" s="16"/>
      <c r="L16" s="16"/>
    </row>
    <row r="17" spans="1:12" x14ac:dyDescent="0.25">
      <c r="A17" s="17"/>
      <c r="B17" s="18"/>
      <c r="C17" s="19"/>
      <c r="D17" s="16"/>
      <c r="E17" s="16"/>
      <c r="F17" s="16"/>
      <c r="G17" s="16"/>
      <c r="H17" s="16"/>
      <c r="I17" s="16"/>
      <c r="J17" s="16"/>
      <c r="K17" s="16"/>
      <c r="L17" s="16"/>
    </row>
    <row r="18" spans="1:12" x14ac:dyDescent="0.25">
      <c r="A18" s="17"/>
      <c r="B18" s="16"/>
      <c r="C18" s="19"/>
      <c r="D18" s="16"/>
      <c r="E18" s="16"/>
      <c r="F18" s="16"/>
      <c r="G18" s="16"/>
      <c r="H18" s="16"/>
      <c r="I18" s="16"/>
      <c r="J18" s="16"/>
      <c r="K18" s="16"/>
      <c r="L18" s="16"/>
    </row>
    <row r="19" spans="1:12" x14ac:dyDescent="0.25">
      <c r="A19" s="20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2"/>
    </row>
    <row r="20" spans="1:12" x14ac:dyDescent="0.25">
      <c r="A20" s="10" t="s">
        <v>36</v>
      </c>
      <c r="F20" s="10" t="s">
        <v>37</v>
      </c>
      <c r="L20" s="23"/>
    </row>
    <row r="21" spans="1:12" x14ac:dyDescent="0.25">
      <c r="L21" s="23"/>
    </row>
    <row r="22" spans="1:12" x14ac:dyDescent="0.25">
      <c r="A22" s="10" t="s">
        <v>38</v>
      </c>
      <c r="F22" s="15"/>
      <c r="G22" s="15"/>
      <c r="H22" s="15"/>
      <c r="L22" s="23"/>
    </row>
    <row r="23" spans="1:12" x14ac:dyDescent="0.25">
      <c r="A23" s="15"/>
      <c r="B23" s="15"/>
      <c r="C23" s="15"/>
      <c r="F23" s="10" t="s">
        <v>20</v>
      </c>
      <c r="L23" s="23"/>
    </row>
    <row r="24" spans="1:12" x14ac:dyDescent="0.25">
      <c r="A24" s="10" t="s">
        <v>39</v>
      </c>
      <c r="L24" s="23"/>
    </row>
    <row r="25" spans="1:12" x14ac:dyDescent="0.25">
      <c r="L25" s="23"/>
    </row>
    <row r="26" spans="1:12" x14ac:dyDescent="0.25">
      <c r="A26" s="15"/>
      <c r="B26" s="15"/>
      <c r="C26" s="15"/>
      <c r="L26" s="23"/>
    </row>
    <row r="27" spans="1:12" x14ac:dyDescent="0.25">
      <c r="A27" s="10" t="s">
        <v>40</v>
      </c>
      <c r="L27" s="23"/>
    </row>
    <row r="28" spans="1:12" x14ac:dyDescent="0.25">
      <c r="L28" s="23"/>
    </row>
    <row r="29" spans="1:12" x14ac:dyDescent="0.25">
      <c r="A29" s="15"/>
      <c r="B29" s="15"/>
      <c r="C29" s="15"/>
      <c r="L29" s="23"/>
    </row>
    <row r="30" spans="1:12" x14ac:dyDescent="0.25">
      <c r="A30" s="10" t="s">
        <v>41</v>
      </c>
      <c r="L30" s="23"/>
    </row>
    <row r="31" spans="1:12" x14ac:dyDescent="0.25">
      <c r="L31" s="23"/>
    </row>
    <row r="32" spans="1:12" x14ac:dyDescent="0.25">
      <c r="L32" s="23"/>
    </row>
    <row r="33" spans="1:12" x14ac:dyDescent="0.25">
      <c r="A33" s="24" t="s">
        <v>42</v>
      </c>
      <c r="L33" s="23"/>
    </row>
    <row r="34" spans="1:12" x14ac:dyDescent="0.25">
      <c r="A34" s="10">
        <v>1</v>
      </c>
      <c r="B34" s="10" t="s">
        <v>43</v>
      </c>
      <c r="L34" s="23"/>
    </row>
    <row r="35" spans="1:12" x14ac:dyDescent="0.25">
      <c r="B35" s="10" t="s">
        <v>44</v>
      </c>
      <c r="L35" s="23"/>
    </row>
    <row r="36" spans="1:12" x14ac:dyDescent="0.25">
      <c r="A36" s="10">
        <v>2</v>
      </c>
      <c r="B36" s="10" t="s">
        <v>45</v>
      </c>
      <c r="L36" s="23"/>
    </row>
    <row r="37" spans="1:12" x14ac:dyDescent="0.25">
      <c r="A37" s="10">
        <v>3</v>
      </c>
      <c r="B37" s="10" t="s">
        <v>46</v>
      </c>
      <c r="L37" s="23"/>
    </row>
    <row r="38" spans="1:12" x14ac:dyDescent="0.25">
      <c r="A38" s="10">
        <v>4</v>
      </c>
      <c r="B38" s="10" t="s">
        <v>47</v>
      </c>
      <c r="L38" s="23"/>
    </row>
    <row r="39" spans="1:12" x14ac:dyDescent="0.25">
      <c r="B39" s="10" t="s">
        <v>48</v>
      </c>
      <c r="L39" s="23"/>
    </row>
    <row r="40" spans="1:12" x14ac:dyDescent="0.25">
      <c r="A40" s="15">
        <v>5</v>
      </c>
      <c r="B40" s="15" t="s">
        <v>49</v>
      </c>
      <c r="C40" s="15"/>
      <c r="D40" s="15"/>
      <c r="E40" s="15"/>
      <c r="F40" s="15"/>
      <c r="G40" s="15"/>
      <c r="H40" s="15"/>
      <c r="I40" s="15"/>
      <c r="J40" s="15"/>
      <c r="K40" s="15"/>
      <c r="L40" s="25"/>
    </row>
  </sheetData>
  <sheetProtection sheet="1" objects="1" scenarios="1" formatCells="0" formatColumns="0" formatRows="0" insertColumns="0" insertRows="0" insertHyperlinks="0" deleteColumns="0" deleteRows="0" sort="0" autoFilter="0" pivotTables="0"/>
  <mergeCells count="2">
    <mergeCell ref="H8:J8"/>
    <mergeCell ref="A2:L2"/>
  </mergeCells>
  <pageMargins left="0.5" right="0.5" top="0.5" bottom="0.5" header="0.3" footer="0.3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>
      <selection activeCell="C36" sqref="C36"/>
    </sheetView>
  </sheetViews>
  <sheetFormatPr defaultRowHeight="15" x14ac:dyDescent="0.25"/>
  <sheetData>
    <row r="1" spans="1:1" ht="23.45" customHeight="1" x14ac:dyDescent="0.35">
      <c r="A1" s="7" t="s">
        <v>50</v>
      </c>
    </row>
    <row r="3" spans="1:1" x14ac:dyDescent="0.25">
      <c r="A3" t="s">
        <v>51</v>
      </c>
    </row>
    <row r="5" spans="1:1" x14ac:dyDescent="0.25">
      <c r="A5" t="s">
        <v>52</v>
      </c>
    </row>
    <row r="6" spans="1:1" x14ac:dyDescent="0.25">
      <c r="A6" s="8" t="s">
        <v>53</v>
      </c>
    </row>
    <row r="9" spans="1:1" x14ac:dyDescent="0.25">
      <c r="A9" t="s">
        <v>54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6a -TFU</vt:lpstr>
      <vt:lpstr>Form 6b - TFU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Jasmin Aure</dc:creator>
  <cp:keywords/>
  <dc:description/>
  <cp:lastModifiedBy>CACCO</cp:lastModifiedBy>
  <dcterms:created xsi:type="dcterms:W3CDTF">2015-06-05T18:17:20Z</dcterms:created>
  <dcterms:modified xsi:type="dcterms:W3CDTF">2023-08-04T03:12:17Z</dcterms:modified>
  <cp:category/>
</cp:coreProperties>
</file>