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CTO files\SIPB\SIPB March  2023\"/>
    </mc:Choice>
  </mc:AlternateContent>
  <xr:revisionPtr revIDLastSave="0" documentId="13_ncr:1_{2C32D39E-43FF-484E-ABA2-B9366B21917A}" xr6:coauthVersionLast="47" xr6:coauthVersionMax="47" xr10:uidLastSave="{00000000-0000-0000-0000-000000000000}"/>
  <bookViews>
    <workbookView xWindow="-120" yWindow="-120" windowWidth="24240" windowHeight="13140" xr2:uid="{0215A245-106A-44D7-BD43-1D89F1E44CC0}"/>
  </bookViews>
  <sheets>
    <sheet name="TermLoan3" sheetId="1" r:id="rId1"/>
    <sheet name="TermLoan4" sheetId="2" r:id="rId2"/>
    <sheet name="TermLoan5" sheetId="3" r:id="rId3"/>
    <sheet name="TermLoan7" sheetId="4" r:id="rId4"/>
    <sheet name="TermLoan8" sheetId="5" r:id="rId5"/>
    <sheet name="TermLoan9" sheetId="6" r:id="rId6"/>
    <sheet name="TermLoan10" sheetId="7" r:id="rId7"/>
    <sheet name="TermLoan12" sheetId="8" r:id="rId8"/>
  </sheets>
  <externalReferences>
    <externalReference r:id="rId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8" l="1"/>
  <c r="J34" i="8" s="1"/>
  <c r="J30" i="8"/>
  <c r="I30" i="8"/>
  <c r="D28" i="8" s="1"/>
  <c r="H30" i="8"/>
  <c r="G30" i="8"/>
  <c r="D30" i="8" l="1"/>
  <c r="D32" i="8"/>
  <c r="C30" i="8" l="1"/>
  <c r="D31" i="8"/>
  <c r="H34" i="7" l="1"/>
  <c r="I34" i="7" s="1"/>
  <c r="I30" i="7"/>
  <c r="H30" i="7"/>
  <c r="G30" i="7"/>
  <c r="D28" i="7" s="1"/>
  <c r="F30" i="7"/>
  <c r="D30" i="7" l="1"/>
  <c r="D32" i="7"/>
  <c r="C30" i="7" l="1"/>
  <c r="D31" i="7"/>
  <c r="X34" i="6" l="1"/>
  <c r="Y34" i="6" s="1"/>
  <c r="S34" i="6"/>
  <c r="T34" i="6" s="1"/>
  <c r="N34" i="6"/>
  <c r="O34" i="6" s="1"/>
  <c r="I34" i="6"/>
  <c r="J34" i="6" s="1"/>
  <c r="D30" i="6" s="1"/>
  <c r="O30" i="6"/>
  <c r="N30" i="6"/>
  <c r="M30" i="6"/>
  <c r="L30" i="6"/>
  <c r="J30" i="6"/>
  <c r="I30" i="6"/>
  <c r="D28" i="6" s="1"/>
  <c r="H30" i="6"/>
  <c r="G30" i="6"/>
  <c r="D31" i="6" l="1"/>
  <c r="C30" i="6"/>
  <c r="H34" i="5" l="1"/>
  <c r="I34" i="5" s="1"/>
  <c r="I30" i="5"/>
  <c r="D28" i="5" s="1"/>
  <c r="H30" i="5"/>
  <c r="G30" i="5"/>
  <c r="F30" i="5"/>
  <c r="D30" i="5" l="1"/>
  <c r="D32" i="5"/>
  <c r="D31" i="5" l="1"/>
  <c r="I34" i="4" l="1"/>
  <c r="J34" i="4" s="1"/>
  <c r="D30" i="4" s="1"/>
  <c r="D31" i="4" s="1"/>
  <c r="J30" i="4"/>
  <c r="I30" i="4"/>
  <c r="H30" i="4"/>
  <c r="G30" i="4"/>
  <c r="D28" i="4" l="1"/>
  <c r="H34" i="3"/>
  <c r="I34" i="3" s="1"/>
  <c r="J34" i="3" s="1"/>
  <c r="G34" i="3"/>
  <c r="J30" i="3"/>
  <c r="I30" i="3"/>
  <c r="H30" i="3"/>
  <c r="G30" i="3"/>
  <c r="D28" i="3" l="1"/>
  <c r="C31" i="2"/>
  <c r="I28" i="2"/>
  <c r="H28" i="2"/>
  <c r="G28" i="2"/>
  <c r="F28" i="2"/>
  <c r="H27" i="2"/>
  <c r="I27" i="2" s="1"/>
  <c r="G27" i="2"/>
  <c r="F27" i="2"/>
  <c r="F32" i="2" s="1"/>
  <c r="G32" i="2" l="1"/>
  <c r="H32" i="2" s="1"/>
  <c r="I32" i="2" s="1"/>
  <c r="C32" i="2"/>
  <c r="AH37" i="1" l="1"/>
  <c r="AI37" i="1" s="1"/>
  <c r="AC37" i="1"/>
  <c r="AD37" i="1" s="1"/>
  <c r="X37" i="1"/>
  <c r="Y37" i="1" s="1"/>
  <c r="S37" i="1"/>
  <c r="T37" i="1" s="1"/>
  <c r="L37" i="1"/>
  <c r="M37" i="1" s="1"/>
  <c r="N37" i="1" s="1"/>
  <c r="O37" i="1" s="1"/>
  <c r="AI33" i="1"/>
  <c r="AH33" i="1"/>
  <c r="AG33" i="1"/>
  <c r="AF33" i="1"/>
  <c r="AD33" i="1"/>
  <c r="AC33" i="1"/>
  <c r="AB33" i="1"/>
  <c r="AA33" i="1"/>
  <c r="Y33" i="1"/>
  <c r="X33" i="1"/>
  <c r="W33" i="1"/>
  <c r="V33" i="1"/>
  <c r="T33" i="1"/>
  <c r="S33" i="1"/>
  <c r="R33" i="1"/>
  <c r="Q33" i="1"/>
  <c r="O33" i="1"/>
  <c r="N33" i="1"/>
  <c r="M33" i="1"/>
  <c r="L33" i="1"/>
  <c r="J33" i="1"/>
  <c r="I33" i="1"/>
  <c r="H33" i="1"/>
  <c r="G33" i="1"/>
  <c r="J31" i="1"/>
  <c r="I31" i="1"/>
  <c r="H31" i="1"/>
  <c r="G31" i="1"/>
  <c r="G37" i="1" s="1"/>
  <c r="D31" i="1"/>
  <c r="H37" i="1" l="1"/>
  <c r="I37" i="1" s="1"/>
  <c r="J37" i="1" s="1"/>
  <c r="D28" i="1"/>
  <c r="D27" i="1"/>
  <c r="D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Princess Santos</author>
  </authors>
  <commentList>
    <comment ref="D27" authorId="0" shapeId="0" xr:uid="{B252417B-0297-4A77-B155-6223B42C1A65}">
      <text>
        <r>
          <rPr>
            <b/>
            <sz val="9"/>
            <color indexed="81"/>
            <rFont val="Tahoma"/>
            <family val="2"/>
          </rPr>
          <t xml:space="preserve">Princess Santos:
</t>
        </r>
        <r>
          <rPr>
            <sz val="9"/>
            <color indexed="81"/>
            <rFont val="Tahoma"/>
            <family val="2"/>
          </rPr>
          <t xml:space="preserve">Principal - 709,403.80
</t>
        </r>
      </text>
    </comment>
    <comment ref="D28" authorId="0" shapeId="0" xr:uid="{9E84FF35-6AB5-4DA3-9117-53751533828B}">
      <text>
        <r>
          <rPr>
            <b/>
            <sz val="9"/>
            <color indexed="81"/>
            <rFont val="Tahoma"/>
            <family val="2"/>
          </rPr>
          <t>Princess Santos:</t>
        </r>
        <r>
          <rPr>
            <sz val="9"/>
            <color indexed="81"/>
            <rFont val="Tahoma"/>
            <family val="2"/>
          </rPr>
          <t xml:space="preserve">
Jan  - 142,673.74
Feb - 144,974.93 (3/1)
Mar - 124,839.52
Apr - 131,599.26
May - 129,441.90
Jun -  131,527.35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Princess Santos</author>
  </authors>
  <commentList>
    <comment ref="D27" authorId="0" shapeId="0" xr:uid="{0FE7E6E3-44F1-4377-8000-22D8E9059358}">
      <text>
        <r>
          <rPr>
            <b/>
            <sz val="9"/>
            <color indexed="81"/>
            <rFont val="Tahoma"/>
            <family val="2"/>
          </rPr>
          <t xml:space="preserve">Princess Santos:
</t>
        </r>
        <r>
          <rPr>
            <sz val="9"/>
            <color indexed="81"/>
            <rFont val="Tahoma"/>
            <family val="2"/>
          </rPr>
          <t xml:space="preserve">Principal - 709,403.80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Princess Santos</author>
  </authors>
  <commentList>
    <comment ref="D27" authorId="0" shapeId="0" xr:uid="{FE0E9ED1-4D53-453A-944F-023EB4100171}">
      <text>
        <r>
          <rPr>
            <b/>
            <sz val="9"/>
            <color indexed="81"/>
            <rFont val="Tahoma"/>
            <family val="2"/>
          </rPr>
          <t xml:space="preserve">Princess Santos:
</t>
        </r>
        <r>
          <rPr>
            <sz val="9"/>
            <color indexed="81"/>
            <rFont val="Tahoma"/>
            <family val="2"/>
          </rPr>
          <t xml:space="preserve">Principal - 709,403.80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Princess Santos</author>
  </authors>
  <commentList>
    <comment ref="D27" authorId="0" shapeId="0" xr:uid="{5A39618F-3BAC-4E4A-8B13-11631138942F}">
      <text>
        <r>
          <rPr>
            <b/>
            <sz val="9"/>
            <color indexed="81"/>
            <rFont val="Tahoma"/>
            <family val="2"/>
          </rPr>
          <t xml:space="preserve">Princess Santos:
</t>
        </r>
        <r>
          <rPr>
            <sz val="9"/>
            <color indexed="81"/>
            <rFont val="Tahoma"/>
            <family val="2"/>
          </rPr>
          <t xml:space="preserve">Principal - 709,403.80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Princess Santos</author>
  </authors>
  <commentList>
    <comment ref="D27" authorId="0" shapeId="0" xr:uid="{16D082A9-441E-472D-8FE5-779C72E575DC}">
      <text>
        <r>
          <rPr>
            <b/>
            <sz val="9"/>
            <color indexed="81"/>
            <rFont val="Tahoma"/>
            <family val="2"/>
          </rPr>
          <t xml:space="preserve">Princess Santos:
</t>
        </r>
        <r>
          <rPr>
            <sz val="9"/>
            <color indexed="81"/>
            <rFont val="Tahoma"/>
            <family val="2"/>
          </rPr>
          <t xml:space="preserve">Principal - 709,403.80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Princess Santos</author>
  </authors>
  <commentList>
    <comment ref="D27" authorId="0" shapeId="0" xr:uid="{AC35EACD-2B08-40C1-BF89-8F1F36C6093A}">
      <text>
        <r>
          <rPr>
            <b/>
            <sz val="9"/>
            <color indexed="81"/>
            <rFont val="Tahoma"/>
            <family val="2"/>
          </rPr>
          <t xml:space="preserve">Princess Santos:
</t>
        </r>
        <r>
          <rPr>
            <sz val="9"/>
            <color indexed="81"/>
            <rFont val="Tahoma"/>
            <family val="2"/>
          </rPr>
          <t xml:space="preserve">Principal - 709,403.80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Princess Santos</author>
  </authors>
  <commentList>
    <comment ref="D27" authorId="0" shapeId="0" xr:uid="{76A638F8-B3CA-4003-B6CF-B1EEED49940E}">
      <text>
        <r>
          <rPr>
            <b/>
            <sz val="9"/>
            <color indexed="81"/>
            <rFont val="Tahoma"/>
            <family val="2"/>
          </rPr>
          <t xml:space="preserve">Princess Santos:
</t>
        </r>
        <r>
          <rPr>
            <sz val="9"/>
            <color indexed="81"/>
            <rFont val="Tahoma"/>
            <family val="2"/>
          </rPr>
          <t xml:space="preserve">Principal - 709,403.80
</t>
        </r>
      </text>
    </comment>
  </commentList>
</comments>
</file>

<file path=xl/sharedStrings.xml><?xml version="1.0" encoding="utf-8"?>
<sst xmlns="http://schemas.openxmlformats.org/spreadsheetml/2006/main" count="728" uniqueCount="205">
  <si>
    <t>ANNUAL STATEMENT OF INDEBTEDNESS, PAYMENTS AND BALANCES (SIPB)</t>
  </si>
  <si>
    <t>ITEM NO.</t>
  </si>
  <si>
    <t>PARTICULARS</t>
  </si>
  <si>
    <t>DETAILS</t>
  </si>
  <si>
    <t>LGU Income Classification</t>
  </si>
  <si>
    <t>First Class (Component City)</t>
  </si>
  <si>
    <t>Date of Report</t>
  </si>
  <si>
    <t>Lending Institution (Bank or Creditor)</t>
  </si>
  <si>
    <t>Land Bank of the Philippines</t>
  </si>
  <si>
    <t>Certificate Number -    NDSC/BC</t>
  </si>
  <si>
    <t>TL 3 - 15-08-279;</t>
  </si>
  <si>
    <t>Date of Certification - NDSC/BC</t>
  </si>
  <si>
    <t>TL 3 - August 21, 2015</t>
  </si>
  <si>
    <t>Monetary Board (MB) Resolution Number</t>
  </si>
  <si>
    <t>TL 3 - MB Resolution No. 435</t>
  </si>
  <si>
    <t>Date of MB Opinion</t>
  </si>
  <si>
    <t>TL 3 - March 10, 2016</t>
  </si>
  <si>
    <t>Date of Approval of Loan</t>
  </si>
  <si>
    <t>TL 3 - October 7, 2015</t>
  </si>
  <si>
    <t>Amount Approved*</t>
  </si>
  <si>
    <t xml:space="preserve">TL 3 - P71M or Contract Price whichever is lower; Loan releases shall be on staggered basis </t>
  </si>
  <si>
    <t>Maturity Date</t>
  </si>
  <si>
    <t>TL 3 - April 28, 2026</t>
  </si>
  <si>
    <t>Type of Indebtedness Instrument (Loan, Bond or other form of indebtedness)</t>
  </si>
  <si>
    <t>TL 3- Loan (Secured)</t>
  </si>
  <si>
    <t>Purpose of Indebtedness</t>
  </si>
  <si>
    <t>TL 3 - To finance the improvement/rehabilitation of Camarin C of the New Public Market</t>
  </si>
  <si>
    <t>Terms and Conditions: Fixed or Variable</t>
  </si>
  <si>
    <t>TL 3 - 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
• Effectivity of the new interest rate for existing term loans shall be on 29 October 2018 (for TL3) and 06 November 2018 (for TL4)</t>
  </si>
  <si>
    <t>Terms and Conditions: No. of Years of Indebtedness</t>
  </si>
  <si>
    <t>TL 3 - 10 years</t>
  </si>
  <si>
    <t>Terms and Conditions: Interest Rate</t>
  </si>
  <si>
    <r>
      <t>TL 3 - 3.50% p.a., fixed for first year, subject t</t>
    </r>
    <r>
      <rPr>
        <sz val="11"/>
        <rFont val="Calibri"/>
        <family val="2"/>
        <scheme val="minor"/>
      </rPr>
      <t>o annual</t>
    </r>
    <r>
      <rPr>
        <sz val="11"/>
        <color theme="1"/>
        <rFont val="Calibri"/>
        <family val="2"/>
        <scheme val="minor"/>
      </rPr>
      <t xml:space="preserve"> repricing thereafter</t>
    </r>
  </si>
  <si>
    <t>Terms and Conditions: Grace Period (Number of Months or years)</t>
  </si>
  <si>
    <t>TL 3  - 2 years on principal payment</t>
  </si>
  <si>
    <t>Frequency of Payment</t>
  </si>
  <si>
    <t>TL 3 - Monthly</t>
  </si>
  <si>
    <t>Annual Amortization: Principal</t>
  </si>
  <si>
    <t>TL 3 - 8,512,845.60</t>
  </si>
  <si>
    <t>Annual Amortization: Interest</t>
  </si>
  <si>
    <r>
      <t>TL 3 - 3.50% p.a., fixed for first year, subject to</t>
    </r>
    <r>
      <rPr>
        <sz val="11"/>
        <color rgb="FFFF0000"/>
        <rFont val="Calibri"/>
        <family val="2"/>
        <scheme val="minor"/>
      </rPr>
      <t xml:space="preserve"> </t>
    </r>
    <r>
      <rPr>
        <sz val="11"/>
        <rFont val="Calibri"/>
        <family val="2"/>
        <scheme val="minor"/>
      </rPr>
      <t xml:space="preserve">annual </t>
    </r>
    <r>
      <rPr>
        <sz val="11"/>
        <color theme="1"/>
        <rFont val="Calibri"/>
        <family val="2"/>
        <scheme val="minor"/>
      </rPr>
      <t>repricing thereafter</t>
    </r>
  </si>
  <si>
    <t>Annual Amortization: Gross Receipt Tax (GRT)</t>
  </si>
  <si>
    <t>Waived</t>
  </si>
  <si>
    <t>Starting Date of Payment</t>
  </si>
  <si>
    <t>(one month after loan releases)      TL 3 - April 28, 2016;</t>
  </si>
  <si>
    <t>Cumulative Payment from Starting Date: Principal</t>
  </si>
  <si>
    <t>Cumulative Payment from Starting Date: Interest</t>
  </si>
  <si>
    <t>Cumulative Payment from Starting Date: GRT</t>
  </si>
  <si>
    <t>TL 3 - CAMARIN -C</t>
  </si>
  <si>
    <t>TL 5 - CITY MARKET</t>
  </si>
  <si>
    <t>TL 7 - CITY COLLEGE</t>
  </si>
  <si>
    <t>TL 8 - ISOLATION FACILITY</t>
  </si>
  <si>
    <t>TL 9 - PURCHASE OF LOT</t>
  </si>
  <si>
    <t>TL 10 - MULTI-PURPOSE BUILDINGS</t>
  </si>
  <si>
    <t>TL 12 - SMART CITY</t>
  </si>
  <si>
    <t>Total Amount Released (Availment as of date)</t>
  </si>
  <si>
    <t>TL 3 - 68,102,764.72</t>
  </si>
  <si>
    <t>Q1</t>
  </si>
  <si>
    <t>Q2</t>
  </si>
  <si>
    <t>Q3</t>
  </si>
  <si>
    <t>Q4</t>
  </si>
  <si>
    <t>Remaining Balance to Date/Undrawn Amount (Line 9-25=26)</t>
  </si>
  <si>
    <t>TL 3 - 2,897,235.28</t>
  </si>
  <si>
    <t>Colllections</t>
  </si>
  <si>
    <t>Outstanding Loan Balance After Principal Payment (Line 25-22=27)</t>
  </si>
  <si>
    <t>Arrears : Principal (if any)</t>
  </si>
  <si>
    <t>None</t>
  </si>
  <si>
    <t>Interest</t>
  </si>
  <si>
    <t>Arrears : Interest (if any)</t>
  </si>
  <si>
    <t>1st</t>
  </si>
  <si>
    <t>Collateral Security</t>
  </si>
  <si>
    <t>20% of LGU's Internal Revenue Allotment</t>
  </si>
  <si>
    <t>2nd</t>
  </si>
  <si>
    <t>Deposit to bond sinking fund for the year</t>
  </si>
  <si>
    <t>3rd</t>
  </si>
  <si>
    <t>Sinking Fund balance to date, if any</t>
  </si>
  <si>
    <t>O/S BAL</t>
  </si>
  <si>
    <t>Breakdown of fees and other related costs (of loan)</t>
  </si>
  <si>
    <t>Other relevant terms and conditions (of loan)</t>
  </si>
  <si>
    <t>Certified Correct by:</t>
  </si>
  <si>
    <t>Date Issued:</t>
  </si>
  <si>
    <t>MARY ANN P. BAUTISTA</t>
  </si>
  <si>
    <t>Signature over Printed Name of Local Treasurer</t>
  </si>
  <si>
    <t>15-11-353</t>
  </si>
  <si>
    <t>MB Resolution No. 435</t>
  </si>
  <si>
    <t xml:space="preserve">P261M or Contract Price (P144,573,694.49) whichever is lower; Loan releases shall be on staggered basis </t>
  </si>
  <si>
    <t>Loan</t>
  </si>
  <si>
    <t>To finance construction of various school buildings</t>
  </si>
  <si>
    <t>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
• Effectivity of the new interest rate for existing term loans shall be on 29 October 2018 (for TL3) and 06 November 2018 (for TL4)</t>
  </si>
  <si>
    <t>10 years</t>
  </si>
  <si>
    <t>3.50% p.a., fixed for first year, subject to annual repricing thereafter</t>
  </si>
  <si>
    <t>2 years on principal payment</t>
  </si>
  <si>
    <t>Monthly</t>
  </si>
  <si>
    <t>(one month after loan releases) May 6, 2016</t>
  </si>
  <si>
    <t>Collections</t>
  </si>
  <si>
    <t>Outstanding Loan Balance After Principal Payment (Line 9-22=27)</t>
  </si>
  <si>
    <t>O/S Bal</t>
  </si>
  <si>
    <t>Special Education Fund</t>
  </si>
  <si>
    <t>Doc. Stamps P722,689.74</t>
  </si>
  <si>
    <t>TL 5 - R3-2020-03-055</t>
  </si>
  <si>
    <t>TL 5 - March 10, 2020</t>
  </si>
  <si>
    <t>TL 5 - MB Resolution No. 520</t>
  </si>
  <si>
    <t>TL 5 - April 16, 2020</t>
  </si>
  <si>
    <t>TL 5 - April 24, 2018</t>
  </si>
  <si>
    <t xml:space="preserve">TL 5 - P250M or Contract Price whichever is lower; Loan releases shall be on staggered basis </t>
  </si>
  <si>
    <t>TL 5 - April 19, 2033</t>
  </si>
  <si>
    <t>Loan (Secured)</t>
  </si>
  <si>
    <t xml:space="preserve"> To finance the construction/rehabilitation of City Market Plaza (Old Public Market)</t>
  </si>
  <si>
    <t>Fixed at 4% per annum until 31 December 2022 subject to any subsidized rate that may be approved by the National Government. Afterwhich, interest rate shall be based on 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t>
  </si>
  <si>
    <t>TL 5 - 12 years</t>
  </si>
  <si>
    <t>TL 5 - 4.00% p.a., fixed until 31 December 2022 subject to any subsidized rate that may be approved by the National Government, subject to quarterly repricing thereafter</t>
  </si>
  <si>
    <t>TL 5 - (O/S Bal.) - 249,811,097.11</t>
  </si>
  <si>
    <t>4.00% p.a., fixed until 31 December 2022 subject to any subsidized rate that may be approved by the National Government, subject to quarterly repricing thereafter</t>
  </si>
  <si>
    <t>(one month after loan releases)      
 May 19, 2021</t>
  </si>
  <si>
    <t>0.00</t>
  </si>
  <si>
    <t>1Q</t>
  </si>
  <si>
    <t>2Q</t>
  </si>
  <si>
    <t>3Q</t>
  </si>
  <si>
    <t>4Q</t>
  </si>
  <si>
    <t>Coll</t>
  </si>
  <si>
    <t>TL 5 -249,811,097.11</t>
  </si>
  <si>
    <t>TL 7 - R3-2020-03-055</t>
  </si>
  <si>
    <t>TL 7 - March 10, 2020</t>
  </si>
  <si>
    <t>TL 7 - MB Resolution No. 520</t>
  </si>
  <si>
    <t>TL 7 - April 16, 2020</t>
  </si>
  <si>
    <t>TL 7 - April 24, 2018</t>
  </si>
  <si>
    <t xml:space="preserve">TL 7 - P75M or Contract Price whichever is lower; Loan releases shall be on staggered basis </t>
  </si>
  <si>
    <t>TL 7- May 31, 2034</t>
  </si>
  <si>
    <t xml:space="preserve"> To finance the  construction of New Building for the City
College of San Fernando</t>
  </si>
  <si>
    <t>TL 7 - 12 years</t>
  </si>
  <si>
    <t>TL 7 - 4.00% p.a., fixed until 31 December 2022 subject to any subsidized rate that may be approved by the National Government, subject to quarterly repricing thereafter</t>
  </si>
  <si>
    <t>(one month after loan releases)      
 July 1, 2022</t>
  </si>
  <si>
    <t>TL 8 - R3-2020-03-055</t>
  </si>
  <si>
    <t>TL 8 - March 10, 2020</t>
  </si>
  <si>
    <t>TL 8 - MB Resolution No. 520</t>
  </si>
  <si>
    <t>TL 8 - April 16, 2020</t>
  </si>
  <si>
    <t>TL 8 - April 24, 2018</t>
  </si>
  <si>
    <t xml:space="preserve">TL 8 - P50M or contract price, whichever is lower; Loan releases shall be on staggered basis </t>
  </si>
  <si>
    <t>TL 8- April 28, 2034</t>
  </si>
  <si>
    <t xml:space="preserve"> To finance the construction of Multi-Purpose Permanent Isolation
Facility</t>
  </si>
  <si>
    <t>TL 8 - 12 years</t>
  </si>
  <si>
    <t>TL 8 - 4.00% p.a., fixed until 31 December 2022 subject to any subsidized rate that may be approved by the National Government, subject to quarterly repricing thereafter</t>
  </si>
  <si>
    <t>(one month after loan releases)      
 May 30, 2022</t>
  </si>
  <si>
    <t>TL 9 - R3-2020-03-055</t>
  </si>
  <si>
    <t>TL 9 - March 10, 2020</t>
  </si>
  <si>
    <t>TL 9 - MB Resolution No. 520</t>
  </si>
  <si>
    <t>TL 9 - April 16, 2020</t>
  </si>
  <si>
    <t>TL 9 - April 24, 2018</t>
  </si>
  <si>
    <t xml:space="preserve">TL 9 - P60M </t>
  </si>
  <si>
    <t>TL 9- June 27, 2034</t>
  </si>
  <si>
    <t xml:space="preserve"> To finance the acquisition of Lot for Logistics and Support Service
Offices at the Civic Center</t>
  </si>
  <si>
    <t>TL 9 - 12 years</t>
  </si>
  <si>
    <t>TL 9 - 4.00% p.a., fixed until 31 December 2022 subject to any subsidized rate that may be approved by the National Government, subject to quarterly repricing thereafter</t>
  </si>
  <si>
    <t>TL 9 - (O/S Bal.) - 60,000,000.00</t>
  </si>
  <si>
    <t>TL 9 -60,000,000.00</t>
  </si>
  <si>
    <t>TL 10 - R3-2020-03-055</t>
  </si>
  <si>
    <t>TL 10 - March 10, 2020</t>
  </si>
  <si>
    <t>TL 10 - MB Resolution No. 520</t>
  </si>
  <si>
    <t>TL 10  - April 16, 2020</t>
  </si>
  <si>
    <t>TL 10  - April 24, 2018</t>
  </si>
  <si>
    <t xml:space="preserve">TL 10  - P65M or contract price, whichever is lower; Loan releases shall be on staggered basis </t>
  </si>
  <si>
    <t>TL 10 - April 28, 2034</t>
  </si>
  <si>
    <t xml:space="preserve"> To finance the construction of Multi-Purpose Building for Logistics
and Support Service Offices at
the Civic Center</t>
  </si>
  <si>
    <t>TL 10 - 12 years</t>
  </si>
  <si>
    <t>TL 10 - 4.00% p.a., fixed until 31 December 2022 subject to any subsidized rate that may be approved by the National Government, subject to quarterly repricing thereafter</t>
  </si>
  <si>
    <t>TL 10 - (O/S Bal.) - 64,921,058.52</t>
  </si>
  <si>
    <t>TL 10 -64,921,058.52</t>
  </si>
  <si>
    <t>TL 12 - R3-2020-03-055</t>
  </si>
  <si>
    <t>TL 12 - March 10, 2020</t>
  </si>
  <si>
    <t>TL 12 - MB Resolution No. 520</t>
  </si>
  <si>
    <t>TL 12  - April 16, 2020</t>
  </si>
  <si>
    <t>TL 12  - April 24, 2018</t>
  </si>
  <si>
    <t xml:space="preserve">TL 12  - P100M or contract price, whichever is lower; Loan releases shall be on staggered basis </t>
  </si>
  <si>
    <t>TL 12 - April 28, 2034</t>
  </si>
  <si>
    <t xml:space="preserve"> To finance the  Smart City Program</t>
  </si>
  <si>
    <t>TL 12 - 12 years</t>
  </si>
  <si>
    <t>TL 12 - 4.00% p.a., fixed until 31 December 2022 subject to any subsidized rate that may be approved by the National Government, subject to quarterly repricing thereafter</t>
  </si>
  <si>
    <t>TL 12 - (O/S Bal.) - 34,510,455.00</t>
  </si>
  <si>
    <t>(one month after loan releases)      
July 28, 2022</t>
  </si>
  <si>
    <t>TL 12 -34,510,455.00</t>
  </si>
  <si>
    <r>
      <t xml:space="preserve">Province, City or Municipality: </t>
    </r>
    <r>
      <rPr>
        <b/>
        <u/>
        <sz val="11"/>
        <color theme="1"/>
        <rFont val="Calibri"/>
        <family val="2"/>
        <scheme val="minor"/>
      </rPr>
      <t>CITY OF SAN FERNANDO, PAMPANGA</t>
    </r>
  </si>
  <si>
    <t xml:space="preserve">Doc. Stamps: TL 3 - P340,513.82; </t>
  </si>
  <si>
    <t>Doc. Stamps: TL 5 - P1,873,587.00;</t>
  </si>
  <si>
    <t>Doc. Stamps: TL 9 - P450,000.00</t>
  </si>
  <si>
    <t>Doc. Stamps: TL 10 - P486,913.50</t>
  </si>
  <si>
    <t>Doc. Stamps: TL 12 - P258,829.50</t>
  </si>
  <si>
    <t>As of MARCH 31, 2023</t>
  </si>
  <si>
    <t>TL 3 - 41,854,824.20</t>
  </si>
  <si>
    <t>TL 3 - 13,107,772.93</t>
  </si>
  <si>
    <t>TL 3 - 26,247,940.52</t>
  </si>
  <si>
    <t>TL 7 - (O/S Bal.) - 66,907,500.00</t>
  </si>
  <si>
    <t>TL 7 - 66,907,500.00</t>
  </si>
  <si>
    <t>Doc. Stamps: 
TL 7 - P501,808.50</t>
  </si>
  <si>
    <t>TL 8 - (O/S Bal.) - 49,972,001.33</t>
  </si>
  <si>
    <t>TL 8 -49,972,001.33</t>
  </si>
  <si>
    <t>Doc. Stamps: 
TL 8 - P374,793.00</t>
  </si>
  <si>
    <t>MARCH 31, 2023</t>
  </si>
  <si>
    <t>TL 5 - 5,607,354.88</t>
  </si>
  <si>
    <t>TL 7 - 1,250,796.06</t>
  </si>
  <si>
    <t>TL 8 - 599,825.69</t>
  </si>
  <si>
    <t>TL 9 - 1,170,501.37</t>
  </si>
  <si>
    <t>TL 10 -1,368,250.05</t>
  </si>
  <si>
    <t>TL 12 - 727,556.03</t>
  </si>
  <si>
    <r>
      <t xml:space="preserve">FIRST QUARTER CY </t>
    </r>
    <r>
      <rPr>
        <b/>
        <u/>
        <sz val="11"/>
        <color theme="1"/>
        <rFont val="Calibri"/>
        <family val="2"/>
        <scheme val="minor"/>
      </rPr>
      <t>2023</t>
    </r>
  </si>
  <si>
    <t>(Signed)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</si>
</sst>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1"/>
      <color rgb="FFFF0000"/>
      <name val="Calibri"/>
      <family val="2"/>
      <scheme val="minor"/>
    </font>
    <font>
      <sz val="10"/>
      <color theme="1"/>
      <name val="Calibri"/>
      <family val="2"/>
      <scheme val="minor"/>
    </font>
    <font>
      <b/>
      <u/>
      <sz val="11"/>
      <color theme="1"/>
      <name val="Calibri"/>
      <family val="2"/>
      <scheme val="minor"/>
    </font>
    <font>
      <sz val="8"/>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43" fontId="0" fillId="0" borderId="1" xfId="1" applyFont="1" applyFill="1" applyBorder="1" applyAlignment="1">
      <alignment horizontal="center"/>
    </xf>
    <xf numFmtId="43" fontId="0" fillId="0" borderId="2" xfId="1" applyFont="1" applyFill="1" applyBorder="1" applyAlignment="1">
      <alignment horizontal="center"/>
    </xf>
    <xf numFmtId="43" fontId="6" fillId="0" borderId="0" xfId="1" applyFont="1" applyFill="1"/>
    <xf numFmtId="43" fontId="7" fillId="0" borderId="0" xfId="1" applyFont="1" applyFill="1"/>
    <xf numFmtId="0" fontId="5" fillId="0" borderId="0" xfId="0" applyFont="1"/>
    <xf numFmtId="0" fontId="6" fillId="0" borderId="0" xfId="0" applyFont="1"/>
    <xf numFmtId="0" fontId="4" fillId="0" borderId="1" xfId="0" applyFont="1" applyBorder="1" applyAlignment="1">
      <alignment horizontal="center"/>
    </xf>
    <xf numFmtId="0" fontId="0" fillId="0" borderId="1" xfId="0" applyBorder="1" applyAlignment="1">
      <alignment horizontal="center"/>
    </xf>
    <xf numFmtId="0" fontId="0" fillId="0" borderId="1" xfId="0" applyBorder="1"/>
    <xf numFmtId="164" fontId="4" fillId="0" borderId="1" xfId="0" applyNumberFormat="1" applyFont="1" applyBorder="1" applyAlignment="1">
      <alignment horizontal="center" vertical="center"/>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vertical="top"/>
    </xf>
    <xf numFmtId="0" fontId="6" fillId="0" borderId="1" xfId="0" applyFont="1" applyBorder="1" applyAlignment="1">
      <alignment horizontal="center" wrapText="1"/>
    </xf>
    <xf numFmtId="43" fontId="5" fillId="0" borderId="0" xfId="1" applyFont="1" applyFill="1"/>
    <xf numFmtId="43" fontId="4" fillId="0" borderId="1" xfId="0" applyNumberFormat="1" applyFont="1" applyBorder="1" applyAlignment="1">
      <alignment horizontal="center"/>
    </xf>
    <xf numFmtId="43" fontId="4" fillId="0" borderId="1" xfId="1" applyFont="1" applyFill="1" applyBorder="1" applyAlignment="1">
      <alignment horizontal="center"/>
    </xf>
    <xf numFmtId="0" fontId="5" fillId="0" borderId="1" xfId="0" applyFont="1" applyBorder="1"/>
    <xf numFmtId="0" fontId="7" fillId="0" borderId="0" xfId="0" applyFont="1" applyAlignment="1">
      <alignment horizontal="center"/>
    </xf>
    <xf numFmtId="43" fontId="6" fillId="0" borderId="0" xfId="1" applyFont="1" applyFill="1" applyAlignment="1">
      <alignment horizontal="center"/>
    </xf>
    <xf numFmtId="43" fontId="5" fillId="0" borderId="0" xfId="1" applyFont="1" applyFill="1" applyAlignment="1">
      <alignment horizontal="right"/>
    </xf>
    <xf numFmtId="43" fontId="6" fillId="0" borderId="0" xfId="1" applyFont="1" applyFill="1" applyAlignment="1">
      <alignment horizontal="right"/>
    </xf>
    <xf numFmtId="0" fontId="5" fillId="0" borderId="0" xfId="0" applyFont="1" applyAlignment="1">
      <alignment horizontal="right"/>
    </xf>
    <xf numFmtId="43" fontId="3" fillId="0" borderId="0" xfId="1" applyFont="1" applyFill="1"/>
    <xf numFmtId="43" fontId="8" fillId="0" borderId="0" xfId="1" applyFont="1" applyFill="1"/>
    <xf numFmtId="165" fontId="6" fillId="0" borderId="0" xfId="1" applyNumberFormat="1" applyFont="1" applyFill="1" applyAlignment="1">
      <alignment horizontal="right"/>
    </xf>
    <xf numFmtId="4" fontId="0" fillId="0" borderId="0" xfId="0" applyNumberFormat="1" applyAlignment="1">
      <alignment horizontal="center"/>
    </xf>
    <xf numFmtId="0" fontId="3" fillId="0" borderId="0" xfId="0" applyFont="1"/>
    <xf numFmtId="0" fontId="9" fillId="0" borderId="1" xfId="0" applyFont="1" applyBorder="1" applyAlignment="1">
      <alignment horizontal="center"/>
    </xf>
    <xf numFmtId="4" fontId="7" fillId="0" borderId="0" xfId="0" applyNumberFormat="1" applyFont="1"/>
    <xf numFmtId="2" fontId="3" fillId="0" borderId="0" xfId="0" applyNumberFormat="1" applyFont="1"/>
    <xf numFmtId="0" fontId="0" fillId="0" borderId="0" xfId="0" applyAlignment="1">
      <alignment horizontal="center"/>
    </xf>
    <xf numFmtId="0" fontId="0" fillId="0" borderId="0" xfId="0" applyAlignment="1">
      <alignment horizontal="left"/>
    </xf>
    <xf numFmtId="0" fontId="10" fillId="0" borderId="0" xfId="0" applyFont="1" applyAlignment="1">
      <alignment horizontal="left" indent="2"/>
    </xf>
    <xf numFmtId="0" fontId="11" fillId="0" borderId="0" xfId="0" applyFont="1"/>
    <xf numFmtId="43" fontId="0" fillId="0" borderId="0" xfId="1" applyFont="1" applyFill="1" applyAlignment="1">
      <alignment horizontal="center"/>
    </xf>
    <xf numFmtId="43" fontId="0" fillId="0" borderId="0" xfId="0" applyNumberFormat="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0" fillId="0" borderId="1" xfId="0" applyBorder="1" applyAlignment="1">
      <alignment horizontal="center" vertical="top" wrapText="1"/>
    </xf>
    <xf numFmtId="43" fontId="4" fillId="0" borderId="1" xfId="0" quotePrefix="1" applyNumberFormat="1" applyFont="1" applyBorder="1" applyAlignment="1">
      <alignment horizontal="center"/>
    </xf>
    <xf numFmtId="43" fontId="4" fillId="0" borderId="4" xfId="1" applyFont="1" applyFill="1" applyBorder="1" applyAlignment="1">
      <alignment horizontal="center"/>
    </xf>
    <xf numFmtId="0" fontId="6" fillId="0" borderId="0" xfId="0" applyFont="1" applyAlignment="1">
      <alignment horizontal="right"/>
    </xf>
    <xf numFmtId="43" fontId="7" fillId="0" borderId="0" xfId="1" applyFont="1" applyFill="1" applyAlignment="1">
      <alignment horizontal="center"/>
    </xf>
    <xf numFmtId="43" fontId="0" fillId="0" borderId="0" xfId="1" applyFont="1" applyFill="1"/>
    <xf numFmtId="4" fontId="0" fillId="0" borderId="0" xfId="0" applyNumberFormat="1"/>
    <xf numFmtId="43" fontId="0" fillId="0" borderId="0" xfId="0" applyNumberFormat="1"/>
    <xf numFmtId="43" fontId="7" fillId="0" borderId="0" xfId="0" applyNumberFormat="1" applyFont="1" applyAlignment="1">
      <alignment horizontal="center"/>
    </xf>
    <xf numFmtId="164" fontId="4" fillId="0" borderId="1" xfId="0" applyNumberFormat="1" applyFont="1" applyBorder="1" applyAlignment="1">
      <alignment horizontal="center"/>
    </xf>
    <xf numFmtId="0" fontId="9" fillId="0" borderId="1" xfId="0" applyFont="1" applyBorder="1" applyAlignment="1">
      <alignment horizontal="center" wrapText="1"/>
    </xf>
    <xf numFmtId="43" fontId="6" fillId="0" borderId="0" xfId="0" applyNumberFormat="1" applyFont="1"/>
    <xf numFmtId="43" fontId="6" fillId="0" borderId="0" xfId="1" applyFont="1" applyFill="1" applyBorder="1"/>
    <xf numFmtId="4" fontId="6" fillId="0" borderId="0" xfId="0" applyNumberFormat="1" applyFont="1"/>
    <xf numFmtId="17" fontId="6" fillId="0" borderId="0" xfId="0" applyNumberFormat="1" applyFont="1"/>
    <xf numFmtId="43" fontId="2" fillId="0" borderId="0" xfId="1" applyFont="1" applyFill="1"/>
    <xf numFmtId="0" fontId="6" fillId="0" borderId="0" xfId="0" applyFont="1" applyAlignment="1">
      <alignment horizontal="center"/>
    </xf>
    <xf numFmtId="43" fontId="4" fillId="2" borderId="1" xfId="1" applyFont="1" applyFill="1" applyBorder="1" applyAlignment="1">
      <alignment horizontal="center"/>
    </xf>
    <xf numFmtId="164" fontId="7" fillId="0" borderId="3" xfId="0" quotePrefix="1" applyNumberFormat="1"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0" fillId="0" borderId="0" xfId="0" applyAlignment="1">
      <alignment horizontal="left" indent="5"/>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CESS-Shortcut/MONITORING/DAILY%20RELEASES%20COLLE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EASES"/>
      <sheetName val="COLLECTIONS"/>
      <sheetName val="SOA 2023"/>
      <sheetName val="SOA 2022"/>
      <sheetName val="SOA 2021"/>
      <sheetName val="SOA 2020"/>
      <sheetName val="REPRICING"/>
      <sheetName val="Sheet2"/>
      <sheetName val="SUMMARY"/>
      <sheetName val="Sheet1"/>
    </sheetNames>
    <sheetDataSet>
      <sheetData sheetId="0" refreshError="1"/>
      <sheetData sheetId="1" refreshError="1">
        <row r="228">
          <cell r="C228">
            <v>1505603.64</v>
          </cell>
        </row>
        <row r="234">
          <cell r="C234">
            <v>709403.8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9BAB-53DD-488A-AEFE-34EBD7515963}">
  <sheetPr>
    <pageSetUpPr fitToPage="1"/>
  </sheetPr>
  <dimension ref="A1:AO51"/>
  <sheetViews>
    <sheetView tabSelected="1" topLeftCell="A19" workbookViewId="0">
      <selection activeCell="AV33" sqref="AV33"/>
    </sheetView>
  </sheetViews>
  <sheetFormatPr defaultColWidth="8.85546875" defaultRowHeight="15" x14ac:dyDescent="0.25"/>
  <cols>
    <col min="2" max="2" width="60" customWidth="1"/>
    <col min="3" max="3" width="37.5703125" style="35" customWidth="1"/>
    <col min="4" max="5" width="19.42578125" style="5" hidden="1" customWidth="1"/>
    <col min="6" max="6" width="14.42578125" style="5" hidden="1" customWidth="1"/>
    <col min="7" max="7" width="15.42578125" style="5" hidden="1" customWidth="1"/>
    <col min="8" max="8" width="12.85546875" style="6" hidden="1" customWidth="1"/>
    <col min="9" max="9" width="12.85546875" hidden="1" customWidth="1"/>
    <col min="10" max="10" width="15" hidden="1" customWidth="1"/>
    <col min="11" max="11" width="15.5703125" hidden="1" customWidth="1"/>
    <col min="12" max="14" width="15" hidden="1" customWidth="1"/>
    <col min="15" max="15" width="2.28515625" hidden="1" customWidth="1"/>
    <col min="16" max="16" width="15.28515625" hidden="1" customWidth="1"/>
    <col min="17" max="18" width="16.28515625" hidden="1" customWidth="1"/>
    <col min="19" max="19" width="15.28515625" hidden="1" customWidth="1"/>
    <col min="20" max="20" width="2.140625" hidden="1" customWidth="1"/>
    <col min="21" max="21" width="15.28515625" hidden="1" customWidth="1"/>
    <col min="22" max="22" width="12.7109375" hidden="1" customWidth="1"/>
    <col min="23" max="23" width="14.28515625" hidden="1" customWidth="1"/>
    <col min="24" max="24" width="15.28515625" hidden="1" customWidth="1"/>
    <col min="25" max="25" width="3" hidden="1" customWidth="1"/>
    <col min="26" max="26" width="15.28515625" hidden="1" customWidth="1"/>
    <col min="27" max="27" width="12.7109375" hidden="1" customWidth="1"/>
    <col min="28" max="28" width="14.28515625" hidden="1" customWidth="1"/>
    <col min="29" max="29" width="15.28515625" hidden="1" customWidth="1"/>
    <col min="30" max="30" width="3.42578125" hidden="1" customWidth="1"/>
    <col min="31" max="31" width="15.28515625" hidden="1" customWidth="1"/>
    <col min="32" max="32" width="12.7109375" hidden="1" customWidth="1"/>
    <col min="33" max="33" width="14.28515625" hidden="1" customWidth="1"/>
    <col min="34" max="34" width="15.28515625" hidden="1" customWidth="1"/>
    <col min="35" max="35" width="1.85546875" hidden="1" customWidth="1"/>
    <col min="36" max="36" width="15.28515625" hidden="1" customWidth="1"/>
    <col min="37" max="37" width="12.7109375" hidden="1" customWidth="1"/>
    <col min="38" max="38" width="14.28515625" hidden="1" customWidth="1"/>
    <col min="39" max="39" width="15.28515625" hidden="1" customWidth="1"/>
    <col min="40" max="41" width="8.85546875" hidden="1" customWidth="1"/>
    <col min="42" max="45" width="0" hidden="1" customWidth="1"/>
  </cols>
  <sheetData>
    <row r="1" spans="1:39" x14ac:dyDescent="0.25">
      <c r="A1" s="63" t="s">
        <v>0</v>
      </c>
      <c r="B1" s="63"/>
      <c r="C1" s="63"/>
    </row>
    <row r="2" spans="1:39" x14ac:dyDescent="0.25">
      <c r="A2" s="63" t="s">
        <v>203</v>
      </c>
      <c r="B2" s="63"/>
      <c r="C2" s="63"/>
    </row>
    <row r="3" spans="1:39" x14ac:dyDescent="0.25">
      <c r="A3" s="63" t="s">
        <v>180</v>
      </c>
      <c r="B3" s="63"/>
      <c r="C3" s="63"/>
    </row>
    <row r="5" spans="1:39" x14ac:dyDescent="0.25">
      <c r="A5" s="7" t="s">
        <v>1</v>
      </c>
      <c r="B5" s="7" t="s">
        <v>2</v>
      </c>
      <c r="C5" s="7" t="s">
        <v>3</v>
      </c>
    </row>
    <row r="6" spans="1:39" x14ac:dyDescent="0.25">
      <c r="A6" s="8">
        <v>1</v>
      </c>
      <c r="B6" s="9" t="s">
        <v>4</v>
      </c>
      <c r="C6" s="8" t="s">
        <v>5</v>
      </c>
    </row>
    <row r="7" spans="1:39" x14ac:dyDescent="0.25">
      <c r="A7" s="8">
        <v>2</v>
      </c>
      <c r="B7" s="9" t="s">
        <v>6</v>
      </c>
      <c r="C7" s="10" t="s">
        <v>186</v>
      </c>
    </row>
    <row r="8" spans="1:39" x14ac:dyDescent="0.25">
      <c r="A8" s="8">
        <v>3</v>
      </c>
      <c r="B8" s="9" t="s">
        <v>7</v>
      </c>
      <c r="C8" s="8" t="s">
        <v>8</v>
      </c>
    </row>
    <row r="9" spans="1:39" x14ac:dyDescent="0.25">
      <c r="A9" s="8">
        <v>4</v>
      </c>
      <c r="B9" s="9" t="s">
        <v>9</v>
      </c>
      <c r="C9" s="8" t="s">
        <v>10</v>
      </c>
    </row>
    <row r="10" spans="1:39" s="5" customFormat="1" x14ac:dyDescent="0.25">
      <c r="A10" s="8">
        <v>5</v>
      </c>
      <c r="B10" s="9" t="s">
        <v>11</v>
      </c>
      <c r="C10" s="11" t="s">
        <v>12</v>
      </c>
      <c r="H10" s="6"/>
      <c r="I10"/>
      <c r="J10"/>
      <c r="K10"/>
      <c r="L10"/>
      <c r="M10"/>
      <c r="N10"/>
      <c r="O10"/>
      <c r="P10"/>
      <c r="Q10"/>
      <c r="R10"/>
      <c r="S10"/>
      <c r="T10"/>
      <c r="U10"/>
      <c r="V10"/>
      <c r="W10"/>
      <c r="X10"/>
      <c r="Y10"/>
      <c r="Z10"/>
      <c r="AA10"/>
      <c r="AB10"/>
      <c r="AC10"/>
      <c r="AD10"/>
      <c r="AE10"/>
      <c r="AF10"/>
      <c r="AG10"/>
      <c r="AH10"/>
      <c r="AI10"/>
      <c r="AJ10"/>
      <c r="AK10"/>
      <c r="AL10"/>
      <c r="AM10"/>
    </row>
    <row r="11" spans="1:39" s="5" customFormat="1" x14ac:dyDescent="0.25">
      <c r="A11" s="8">
        <v>6</v>
      </c>
      <c r="B11" s="9" t="s">
        <v>13</v>
      </c>
      <c r="C11" s="8" t="s">
        <v>14</v>
      </c>
      <c r="H11" s="6"/>
      <c r="I11"/>
      <c r="J11"/>
      <c r="K11"/>
      <c r="L11"/>
      <c r="M11"/>
      <c r="N11"/>
      <c r="O11"/>
      <c r="P11"/>
      <c r="Q11"/>
      <c r="R11"/>
      <c r="S11"/>
      <c r="T11"/>
      <c r="U11"/>
      <c r="V11"/>
      <c r="W11"/>
      <c r="X11"/>
      <c r="Y11"/>
      <c r="Z11"/>
      <c r="AA11"/>
      <c r="AB11"/>
      <c r="AC11"/>
      <c r="AD11"/>
      <c r="AE11"/>
      <c r="AF11"/>
      <c r="AG11"/>
      <c r="AH11"/>
      <c r="AI11"/>
      <c r="AJ11"/>
      <c r="AK11"/>
      <c r="AL11"/>
      <c r="AM11"/>
    </row>
    <row r="12" spans="1:39" s="5" customFormat="1" x14ac:dyDescent="0.25">
      <c r="A12" s="8">
        <v>7</v>
      </c>
      <c r="B12" s="9" t="s">
        <v>15</v>
      </c>
      <c r="C12" s="11" t="s">
        <v>16</v>
      </c>
      <c r="H12" s="6"/>
      <c r="I12"/>
      <c r="J12"/>
      <c r="K12"/>
      <c r="L12"/>
      <c r="M12"/>
      <c r="N12"/>
      <c r="O12"/>
      <c r="P12"/>
      <c r="Q12"/>
      <c r="R12"/>
      <c r="S12"/>
      <c r="T12"/>
      <c r="U12"/>
      <c r="V12"/>
      <c r="W12"/>
      <c r="X12"/>
      <c r="Y12"/>
      <c r="Z12"/>
      <c r="AA12"/>
      <c r="AB12"/>
      <c r="AC12"/>
      <c r="AD12"/>
      <c r="AE12"/>
      <c r="AF12"/>
      <c r="AG12"/>
      <c r="AH12"/>
      <c r="AI12"/>
      <c r="AJ12"/>
      <c r="AK12"/>
      <c r="AL12"/>
      <c r="AM12"/>
    </row>
    <row r="13" spans="1:39" s="5" customFormat="1" x14ac:dyDescent="0.25">
      <c r="A13" s="8">
        <v>8</v>
      </c>
      <c r="B13" s="9" t="s">
        <v>17</v>
      </c>
      <c r="C13" s="11" t="s">
        <v>18</v>
      </c>
      <c r="H13" s="6"/>
      <c r="I13"/>
      <c r="J13"/>
      <c r="K13"/>
      <c r="L13"/>
      <c r="M13"/>
      <c r="N13"/>
      <c r="O13"/>
      <c r="P13"/>
      <c r="Q13"/>
      <c r="R13"/>
      <c r="S13"/>
      <c r="T13"/>
      <c r="U13"/>
      <c r="V13"/>
      <c r="W13"/>
      <c r="X13"/>
      <c r="Y13"/>
      <c r="Z13"/>
      <c r="AA13"/>
      <c r="AB13"/>
      <c r="AC13"/>
      <c r="AD13"/>
      <c r="AE13"/>
      <c r="AF13"/>
      <c r="AG13"/>
      <c r="AH13"/>
      <c r="AI13"/>
      <c r="AJ13"/>
      <c r="AK13"/>
      <c r="AL13"/>
      <c r="AM13"/>
    </row>
    <row r="14" spans="1:39" s="5" customFormat="1" ht="42.75" customHeight="1" x14ac:dyDescent="0.25">
      <c r="A14" s="8">
        <v>9</v>
      </c>
      <c r="B14" s="9" t="s">
        <v>19</v>
      </c>
      <c r="C14" s="12" t="s">
        <v>20</v>
      </c>
      <c r="H14" s="6"/>
      <c r="I14"/>
      <c r="J14"/>
      <c r="K14"/>
      <c r="L14"/>
      <c r="M14"/>
      <c r="N14"/>
      <c r="O14"/>
      <c r="P14"/>
      <c r="Q14"/>
      <c r="R14"/>
      <c r="S14"/>
      <c r="T14"/>
      <c r="U14"/>
      <c r="V14"/>
      <c r="W14"/>
      <c r="X14"/>
      <c r="Y14"/>
      <c r="Z14"/>
      <c r="AA14"/>
      <c r="AB14"/>
      <c r="AC14"/>
      <c r="AD14"/>
      <c r="AE14"/>
      <c r="AF14"/>
      <c r="AG14"/>
      <c r="AH14"/>
      <c r="AI14"/>
      <c r="AJ14"/>
      <c r="AK14"/>
      <c r="AL14"/>
      <c r="AM14"/>
    </row>
    <row r="15" spans="1:39" s="5" customFormat="1" x14ac:dyDescent="0.25">
      <c r="A15" s="8">
        <v>10</v>
      </c>
      <c r="B15" s="9" t="s">
        <v>21</v>
      </c>
      <c r="C15" s="11" t="s">
        <v>22</v>
      </c>
      <c r="H15" s="6"/>
      <c r="I15"/>
      <c r="J15"/>
      <c r="K15"/>
      <c r="L15"/>
      <c r="M15"/>
      <c r="N15"/>
      <c r="O15"/>
      <c r="P15"/>
      <c r="Q15"/>
      <c r="R15"/>
      <c r="S15"/>
    </row>
    <row r="16" spans="1:39" s="5" customFormat="1" ht="30" x14ac:dyDescent="0.25">
      <c r="A16" s="8">
        <v>11</v>
      </c>
      <c r="B16" s="13" t="s">
        <v>23</v>
      </c>
      <c r="C16" s="14" t="s">
        <v>24</v>
      </c>
      <c r="H16" s="6"/>
      <c r="I16"/>
      <c r="J16"/>
      <c r="K16"/>
      <c r="L16"/>
      <c r="M16"/>
      <c r="N16"/>
      <c r="O16"/>
      <c r="P16"/>
      <c r="Q16"/>
      <c r="R16"/>
      <c r="S16"/>
    </row>
    <row r="17" spans="1:40" s="5" customFormat="1" ht="42.75" customHeight="1" x14ac:dyDescent="0.25">
      <c r="A17" s="8">
        <v>12</v>
      </c>
      <c r="B17" s="9" t="s">
        <v>25</v>
      </c>
      <c r="C17" s="12" t="s">
        <v>26</v>
      </c>
      <c r="H17" s="6"/>
      <c r="I17"/>
      <c r="J17"/>
      <c r="K17"/>
      <c r="L17"/>
      <c r="M17"/>
      <c r="N17"/>
      <c r="O17"/>
      <c r="P17"/>
      <c r="Q17"/>
      <c r="R17"/>
      <c r="S17"/>
    </row>
    <row r="18" spans="1:40" s="5" customFormat="1" ht="258" customHeight="1" x14ac:dyDescent="0.25">
      <c r="A18" s="15">
        <v>13</v>
      </c>
      <c r="B18" s="16" t="s">
        <v>27</v>
      </c>
      <c r="C18" s="17" t="s">
        <v>28</v>
      </c>
      <c r="H18" s="6"/>
      <c r="I18"/>
      <c r="J18"/>
      <c r="K18"/>
      <c r="L18"/>
      <c r="M18"/>
      <c r="N18"/>
      <c r="O18"/>
      <c r="P18"/>
      <c r="Q18"/>
      <c r="R18"/>
      <c r="S18"/>
    </row>
    <row r="19" spans="1:40" s="5" customFormat="1" x14ac:dyDescent="0.25">
      <c r="A19" s="8">
        <v>13</v>
      </c>
      <c r="B19" s="9" t="s">
        <v>29</v>
      </c>
      <c r="C19" s="12" t="s">
        <v>30</v>
      </c>
      <c r="H19" s="6"/>
      <c r="I19"/>
      <c r="J19"/>
      <c r="K19"/>
      <c r="L19"/>
      <c r="M19"/>
      <c r="N19"/>
      <c r="O19"/>
      <c r="P19"/>
      <c r="Q19"/>
      <c r="R19"/>
      <c r="S19"/>
    </row>
    <row r="20" spans="1:40" s="5" customFormat="1" ht="31.5" customHeight="1" x14ac:dyDescent="0.25">
      <c r="A20" s="8">
        <v>14</v>
      </c>
      <c r="B20" s="9" t="s">
        <v>31</v>
      </c>
      <c r="C20" s="12" t="s">
        <v>32</v>
      </c>
    </row>
    <row r="21" spans="1:40" s="5" customFormat="1" x14ac:dyDescent="0.25">
      <c r="A21" s="8">
        <v>15</v>
      </c>
      <c r="B21" s="9" t="s">
        <v>33</v>
      </c>
      <c r="C21" s="12" t="s">
        <v>34</v>
      </c>
    </row>
    <row r="22" spans="1:40" s="5" customFormat="1" x14ac:dyDescent="0.25">
      <c r="A22" s="8">
        <v>16</v>
      </c>
      <c r="B22" s="9" t="s">
        <v>35</v>
      </c>
      <c r="C22" s="12" t="s">
        <v>36</v>
      </c>
    </row>
    <row r="23" spans="1:40" x14ac:dyDescent="0.25">
      <c r="A23" s="8">
        <v>17</v>
      </c>
      <c r="B23" s="9" t="s">
        <v>37</v>
      </c>
      <c r="C23" s="20" t="s">
        <v>38</v>
      </c>
      <c r="D23" s="18">
        <v>709403.8</v>
      </c>
      <c r="E23" s="18"/>
    </row>
    <row r="24" spans="1:40" ht="30" x14ac:dyDescent="0.25">
      <c r="A24" s="8">
        <v>18</v>
      </c>
      <c r="B24" s="9" t="s">
        <v>39</v>
      </c>
      <c r="C24" s="12" t="s">
        <v>40</v>
      </c>
    </row>
    <row r="25" spans="1:40" ht="14.45" customHeight="1" x14ac:dyDescent="0.25">
      <c r="A25" s="8">
        <v>19</v>
      </c>
      <c r="B25" s="9" t="s">
        <v>41</v>
      </c>
      <c r="C25" s="8" t="s">
        <v>42</v>
      </c>
    </row>
    <row r="26" spans="1:40" ht="30" x14ac:dyDescent="0.25">
      <c r="A26" s="15">
        <v>20</v>
      </c>
      <c r="B26" s="16" t="s">
        <v>43</v>
      </c>
      <c r="C26" s="12" t="s">
        <v>44</v>
      </c>
      <c r="D26" s="18"/>
      <c r="E26" s="18"/>
    </row>
    <row r="27" spans="1:40" x14ac:dyDescent="0.25">
      <c r="A27" s="8">
        <v>21</v>
      </c>
      <c r="B27" s="9" t="s">
        <v>45</v>
      </c>
      <c r="C27" s="19" t="s">
        <v>187</v>
      </c>
      <c r="D27" s="19">
        <f>31213767.2+G31+H31+I31+J31</f>
        <v>39726612.799999997</v>
      </c>
    </row>
    <row r="28" spans="1:40" x14ac:dyDescent="0.25">
      <c r="A28" s="8">
        <v>22</v>
      </c>
      <c r="B28" s="9" t="s">
        <v>46</v>
      </c>
      <c r="C28" s="20" t="s">
        <v>188</v>
      </c>
      <c r="D28" s="20">
        <f>10890831.64+G33+H33+I33+J33</f>
        <v>12820872.539999999</v>
      </c>
    </row>
    <row r="29" spans="1:40" x14ac:dyDescent="0.25">
      <c r="A29" s="8">
        <v>23</v>
      </c>
      <c r="B29" s="9" t="s">
        <v>47</v>
      </c>
      <c r="C29" s="8" t="s">
        <v>42</v>
      </c>
      <c r="D29" s="21"/>
      <c r="E29" s="18"/>
      <c r="G29" s="62" t="s">
        <v>48</v>
      </c>
      <c r="H29" s="62"/>
      <c r="I29" s="62"/>
      <c r="J29" s="62"/>
      <c r="L29" s="62" t="s">
        <v>49</v>
      </c>
      <c r="M29" s="62"/>
      <c r="N29" s="62"/>
      <c r="O29" s="62"/>
      <c r="Q29" s="62" t="s">
        <v>50</v>
      </c>
      <c r="R29" s="62"/>
      <c r="S29" s="62"/>
      <c r="T29" s="62"/>
      <c r="V29" s="62" t="s">
        <v>51</v>
      </c>
      <c r="W29" s="62"/>
      <c r="X29" s="62"/>
      <c r="Y29" s="62"/>
      <c r="AA29" s="62" t="s">
        <v>52</v>
      </c>
      <c r="AB29" s="62"/>
      <c r="AC29" s="62"/>
      <c r="AD29" s="62"/>
      <c r="AF29" s="62" t="s">
        <v>53</v>
      </c>
      <c r="AG29" s="62"/>
      <c r="AH29" s="62"/>
      <c r="AI29" s="62"/>
      <c r="AK29" s="62" t="s">
        <v>54</v>
      </c>
      <c r="AL29" s="62"/>
      <c r="AM29" s="62"/>
      <c r="AN29" s="62"/>
    </row>
    <row r="30" spans="1:40" x14ac:dyDescent="0.25">
      <c r="A30" s="8">
        <v>24</v>
      </c>
      <c r="B30" s="9" t="s">
        <v>55</v>
      </c>
      <c r="C30" s="1" t="s">
        <v>56</v>
      </c>
      <c r="D30" s="2">
        <v>68102764.719999999</v>
      </c>
      <c r="E30" s="18"/>
      <c r="G30" s="23" t="s">
        <v>57</v>
      </c>
      <c r="H30" s="23" t="s">
        <v>58</v>
      </c>
      <c r="I30" s="23" t="s">
        <v>59</v>
      </c>
      <c r="J30" s="23" t="s">
        <v>60</v>
      </c>
      <c r="K30" s="3"/>
      <c r="L30" s="23" t="s">
        <v>57</v>
      </c>
      <c r="M30" s="23" t="s">
        <v>58</v>
      </c>
      <c r="N30" s="23" t="s">
        <v>59</v>
      </c>
      <c r="O30" s="23" t="s">
        <v>60</v>
      </c>
      <c r="P30" s="3"/>
      <c r="Q30" s="23" t="s">
        <v>57</v>
      </c>
      <c r="R30" s="23" t="s">
        <v>58</v>
      </c>
      <c r="S30" s="23" t="s">
        <v>59</v>
      </c>
      <c r="T30" s="23" t="s">
        <v>60</v>
      </c>
      <c r="V30" s="23" t="s">
        <v>57</v>
      </c>
      <c r="W30" s="23" t="s">
        <v>58</v>
      </c>
      <c r="X30" s="23" t="s">
        <v>59</v>
      </c>
      <c r="Y30" s="23" t="s">
        <v>60</v>
      </c>
      <c r="AA30" s="23" t="s">
        <v>57</v>
      </c>
      <c r="AB30" s="23" t="s">
        <v>58</v>
      </c>
      <c r="AC30" s="23" t="s">
        <v>59</v>
      </c>
      <c r="AD30" s="23" t="s">
        <v>60</v>
      </c>
      <c r="AF30" s="23" t="s">
        <v>57</v>
      </c>
      <c r="AG30" s="23" t="s">
        <v>58</v>
      </c>
      <c r="AH30" s="23" t="s">
        <v>59</v>
      </c>
      <c r="AI30" s="23" t="s">
        <v>60</v>
      </c>
      <c r="AK30" s="23" t="s">
        <v>57</v>
      </c>
      <c r="AL30" s="23" t="s">
        <v>58</v>
      </c>
      <c r="AM30" s="23" t="s">
        <v>59</v>
      </c>
      <c r="AN30" s="23" t="s">
        <v>60</v>
      </c>
    </row>
    <row r="31" spans="1:40" x14ac:dyDescent="0.25">
      <c r="A31" s="8">
        <v>26</v>
      </c>
      <c r="B31" s="9" t="s">
        <v>61</v>
      </c>
      <c r="C31" s="1" t="s">
        <v>62</v>
      </c>
      <c r="D31" s="1">
        <f>71000000-D30</f>
        <v>2897235.2800000012</v>
      </c>
      <c r="E31" s="24"/>
      <c r="F31" s="25" t="s">
        <v>63</v>
      </c>
      <c r="G31" s="4">
        <f>+[1]COLLECTIONS!$C$234*3</f>
        <v>2128211.4000000004</v>
      </c>
      <c r="H31" s="4">
        <f>+[1]COLLECTIONS!$C$234*3</f>
        <v>2128211.4000000004</v>
      </c>
      <c r="I31" s="4">
        <f>+[1]COLLECTIONS!$C$234*3</f>
        <v>2128211.4000000004</v>
      </c>
      <c r="J31" s="4">
        <f>709403.8*3</f>
        <v>2128211.4000000004</v>
      </c>
      <c r="K31" s="3"/>
      <c r="L31" s="3">
        <v>0</v>
      </c>
      <c r="M31" s="4">
        <v>0</v>
      </c>
      <c r="N31" s="3">
        <v>0</v>
      </c>
      <c r="O31" s="3">
        <v>0</v>
      </c>
      <c r="P31" s="3"/>
      <c r="Q31" s="3">
        <v>0</v>
      </c>
      <c r="R31" s="4">
        <v>0</v>
      </c>
      <c r="S31" s="3">
        <v>0</v>
      </c>
      <c r="T31" s="3">
        <v>0</v>
      </c>
      <c r="V31" s="3">
        <v>0</v>
      </c>
      <c r="W31" s="4">
        <v>0</v>
      </c>
      <c r="X31" s="3">
        <v>0</v>
      </c>
      <c r="Y31" s="3">
        <v>0</v>
      </c>
      <c r="AA31" s="3">
        <v>0</v>
      </c>
      <c r="AB31" s="4">
        <v>0</v>
      </c>
      <c r="AC31" s="3">
        <v>0</v>
      </c>
      <c r="AD31" s="3">
        <v>0</v>
      </c>
      <c r="AF31" s="3">
        <v>0</v>
      </c>
      <c r="AG31" s="4">
        <v>0</v>
      </c>
      <c r="AH31" s="3">
        <v>0</v>
      </c>
      <c r="AI31" s="3">
        <v>0</v>
      </c>
    </row>
    <row r="32" spans="1:40" x14ac:dyDescent="0.25">
      <c r="A32" s="8">
        <v>27</v>
      </c>
      <c r="B32" s="9" t="s">
        <v>64</v>
      </c>
      <c r="C32" s="20" t="s">
        <v>189</v>
      </c>
      <c r="D32" s="20">
        <f>+D30-D27</f>
        <v>28376151.920000002</v>
      </c>
      <c r="F32" s="26"/>
      <c r="G32" s="3"/>
      <c r="H32" s="4"/>
      <c r="I32" s="18"/>
      <c r="J32" s="3"/>
      <c r="K32" s="3"/>
      <c r="L32" s="3"/>
      <c r="M32" s="4"/>
      <c r="N32" s="3"/>
      <c r="O32" s="3"/>
      <c r="P32" s="3"/>
      <c r="Q32" s="3"/>
      <c r="R32" s="4"/>
      <c r="S32" s="3"/>
      <c r="T32" s="3"/>
      <c r="V32" s="3"/>
      <c r="W32" s="4"/>
      <c r="X32" s="3"/>
      <c r="Y32" s="3"/>
      <c r="AA32" s="3"/>
      <c r="AB32" s="4"/>
      <c r="AC32" s="3"/>
      <c r="AD32" s="3"/>
      <c r="AF32" s="3"/>
      <c r="AG32" s="4"/>
      <c r="AH32" s="3"/>
      <c r="AI32" s="3"/>
    </row>
    <row r="33" spans="1:35" x14ac:dyDescent="0.25">
      <c r="A33" s="8">
        <v>28</v>
      </c>
      <c r="B33" s="9" t="s">
        <v>65</v>
      </c>
      <c r="C33" s="8" t="s">
        <v>66</v>
      </c>
      <c r="D33" s="18"/>
      <c r="E33" s="27"/>
      <c r="F33" s="25" t="s">
        <v>67</v>
      </c>
      <c r="G33" s="4">
        <f>SUM(G34:G36)</f>
        <v>330292.57</v>
      </c>
      <c r="H33" s="4">
        <f>SUM(H34:H36)</f>
        <v>317707.94999999995</v>
      </c>
      <c r="I33" s="4">
        <f>SUM(I34:I36)</f>
        <v>297788.27999999997</v>
      </c>
      <c r="J33" s="4">
        <f>SUM(J34:J36)</f>
        <v>984252.09999999986</v>
      </c>
      <c r="K33" s="4"/>
      <c r="L33" s="4">
        <f>SUM(L34:L36)</f>
        <v>1495622.44</v>
      </c>
      <c r="M33" s="4">
        <f>SUM(M34:M36)</f>
        <v>2211368.9</v>
      </c>
      <c r="N33" s="28">
        <f>SUM(N34:N36)</f>
        <v>0</v>
      </c>
      <c r="O33" s="28">
        <f>SUM(O34:O36)</f>
        <v>0</v>
      </c>
      <c r="P33" s="4"/>
      <c r="Q33" s="4">
        <f>SUM(Q34:Q36)</f>
        <v>0</v>
      </c>
      <c r="R33" s="4">
        <f>SUM(R34:R36)</f>
        <v>0</v>
      </c>
      <c r="S33" s="4">
        <f>SUM(S34:S36)</f>
        <v>0</v>
      </c>
      <c r="T33" s="4">
        <f>SUM(T34:T36)</f>
        <v>0</v>
      </c>
      <c r="V33" s="4">
        <f>SUM(V34:V36)</f>
        <v>0</v>
      </c>
      <c r="W33" s="4">
        <f>SUM(W34:W36)</f>
        <v>106246.22</v>
      </c>
      <c r="X33" s="4">
        <f>SUM(X34:X36)</f>
        <v>0</v>
      </c>
      <c r="Y33" s="4">
        <f>SUM(Y34:Y36)</f>
        <v>0</v>
      </c>
      <c r="AA33" s="4">
        <f>SUM(AA34:AA36)</f>
        <v>0</v>
      </c>
      <c r="AB33" s="4">
        <f>SUM(AB34:AB36)</f>
        <v>0</v>
      </c>
      <c r="AC33" s="4">
        <f>SUM(AC34:AC36)</f>
        <v>0</v>
      </c>
      <c r="AD33" s="4">
        <f>SUM(AD34:AD36)</f>
        <v>0</v>
      </c>
      <c r="AF33" s="4">
        <f>SUM(AF34:AF36)</f>
        <v>0</v>
      </c>
      <c r="AG33" s="4">
        <f>SUM(AG34:AG36)</f>
        <v>120239.19999999998</v>
      </c>
      <c r="AH33" s="4">
        <f>SUM(AH34:AH36)</f>
        <v>0</v>
      </c>
      <c r="AI33" s="4">
        <f>SUM(AI34:AI36)</f>
        <v>0</v>
      </c>
    </row>
    <row r="34" spans="1:35" x14ac:dyDescent="0.25">
      <c r="A34" s="8">
        <v>29</v>
      </c>
      <c r="B34" s="9" t="s">
        <v>68</v>
      </c>
      <c r="C34" s="8" t="s">
        <v>66</v>
      </c>
      <c r="D34" s="18"/>
      <c r="E34" s="27"/>
      <c r="F34" s="29" t="s">
        <v>69</v>
      </c>
      <c r="G34" s="30">
        <v>115922.41</v>
      </c>
      <c r="H34" s="3">
        <v>109234.58</v>
      </c>
      <c r="I34" s="3">
        <v>99238.79</v>
      </c>
      <c r="J34" s="3">
        <v>92766.7</v>
      </c>
      <c r="K34" s="3"/>
      <c r="L34" s="3">
        <v>409616.28</v>
      </c>
      <c r="M34" s="3">
        <v>692457.2</v>
      </c>
      <c r="N34" s="27">
        <v>0</v>
      </c>
      <c r="O34" s="31">
        <v>0</v>
      </c>
      <c r="P34" s="3"/>
      <c r="Q34" s="3">
        <v>0</v>
      </c>
      <c r="R34" s="6">
        <v>0</v>
      </c>
      <c r="S34" s="3">
        <v>0</v>
      </c>
      <c r="T34" s="6">
        <v>0</v>
      </c>
      <c r="V34" s="3">
        <v>0</v>
      </c>
      <c r="W34" s="6">
        <v>0</v>
      </c>
      <c r="X34" s="3">
        <v>0</v>
      </c>
      <c r="Y34" s="6">
        <v>0</v>
      </c>
      <c r="AA34" s="3">
        <v>0</v>
      </c>
      <c r="AB34" s="6">
        <v>0</v>
      </c>
      <c r="AC34" s="3">
        <v>0</v>
      </c>
      <c r="AD34" s="6">
        <v>0</v>
      </c>
      <c r="AF34" s="3">
        <v>0</v>
      </c>
      <c r="AG34" s="6">
        <v>0</v>
      </c>
      <c r="AH34" s="3">
        <v>0</v>
      </c>
      <c r="AI34" s="6">
        <v>0</v>
      </c>
    </row>
    <row r="35" spans="1:35" x14ac:dyDescent="0.25">
      <c r="A35" s="8">
        <v>30</v>
      </c>
      <c r="B35" s="9" t="s">
        <v>70</v>
      </c>
      <c r="C35" s="32" t="s">
        <v>71</v>
      </c>
      <c r="D35" s="24"/>
      <c r="E35" s="27"/>
      <c r="F35" s="29" t="s">
        <v>72</v>
      </c>
      <c r="G35" s="30">
        <v>113693.13</v>
      </c>
      <c r="H35" s="3">
        <v>110457.09</v>
      </c>
      <c r="I35" s="3">
        <v>106789.57</v>
      </c>
      <c r="J35" s="3">
        <v>803033.44</v>
      </c>
      <c r="K35" s="3"/>
      <c r="L35" s="3">
        <v>543411.01</v>
      </c>
      <c r="M35" s="3">
        <v>716335.03</v>
      </c>
      <c r="N35" s="27">
        <v>0</v>
      </c>
      <c r="O35" s="31">
        <v>0</v>
      </c>
      <c r="P35" s="3"/>
      <c r="Q35" s="3">
        <v>0</v>
      </c>
      <c r="R35" s="3">
        <v>0</v>
      </c>
      <c r="S35" s="3">
        <v>0</v>
      </c>
      <c r="T35" s="6">
        <v>0</v>
      </c>
      <c r="V35" s="3">
        <v>0</v>
      </c>
      <c r="W35" s="3">
        <v>26286.639999999999</v>
      </c>
      <c r="X35" s="3">
        <v>0</v>
      </c>
      <c r="Y35" s="6">
        <v>0</v>
      </c>
      <c r="AA35" s="3">
        <v>0</v>
      </c>
      <c r="AB35" s="3">
        <v>0</v>
      </c>
      <c r="AC35" s="3">
        <v>0</v>
      </c>
      <c r="AD35" s="6">
        <v>0</v>
      </c>
      <c r="AF35" s="3">
        <v>0</v>
      </c>
      <c r="AG35" s="3">
        <v>29123.129999999997</v>
      </c>
      <c r="AH35" s="3">
        <v>0</v>
      </c>
      <c r="AI35" s="6">
        <v>0</v>
      </c>
    </row>
    <row r="36" spans="1:35" x14ac:dyDescent="0.25">
      <c r="A36" s="8">
        <v>31</v>
      </c>
      <c r="B36" s="9" t="s">
        <v>73</v>
      </c>
      <c r="C36" s="8" t="s">
        <v>66</v>
      </c>
      <c r="D36" s="24"/>
      <c r="E36" s="27"/>
      <c r="F36" s="29" t="s">
        <v>74</v>
      </c>
      <c r="G36" s="30">
        <v>100677.03</v>
      </c>
      <c r="H36" s="3">
        <v>98016.28</v>
      </c>
      <c r="I36" s="3">
        <v>91759.92</v>
      </c>
      <c r="J36" s="3">
        <v>88451.96</v>
      </c>
      <c r="K36" s="3"/>
      <c r="L36" s="3">
        <v>542595.15</v>
      </c>
      <c r="M36" s="3">
        <v>802576.66999999993</v>
      </c>
      <c r="N36" s="27">
        <v>0</v>
      </c>
      <c r="O36" s="31">
        <v>0</v>
      </c>
      <c r="P36" s="3"/>
      <c r="Q36" s="3">
        <v>0</v>
      </c>
      <c r="R36" s="3">
        <v>0</v>
      </c>
      <c r="S36" s="3">
        <v>0</v>
      </c>
      <c r="T36" s="6">
        <v>0</v>
      </c>
      <c r="V36" s="3">
        <v>0</v>
      </c>
      <c r="W36" s="3">
        <v>79959.58</v>
      </c>
      <c r="X36" s="3">
        <v>0</v>
      </c>
      <c r="Y36" s="6">
        <v>0</v>
      </c>
      <c r="AA36" s="3">
        <v>0</v>
      </c>
      <c r="AB36" s="3">
        <v>0</v>
      </c>
      <c r="AC36" s="3">
        <v>0</v>
      </c>
      <c r="AD36" s="6">
        <v>0</v>
      </c>
      <c r="AF36" s="3">
        <v>0</v>
      </c>
      <c r="AG36" s="3">
        <v>91116.069999999992</v>
      </c>
      <c r="AH36" s="3">
        <v>0</v>
      </c>
      <c r="AI36" s="6">
        <v>0</v>
      </c>
    </row>
    <row r="37" spans="1:35" x14ac:dyDescent="0.25">
      <c r="A37" s="8">
        <v>32</v>
      </c>
      <c r="B37" s="9" t="s">
        <v>75</v>
      </c>
      <c r="C37" s="8" t="s">
        <v>66</v>
      </c>
      <c r="D37" s="24"/>
      <c r="E37" s="27"/>
      <c r="F37" s="25" t="s">
        <v>76</v>
      </c>
      <c r="G37" s="33">
        <f>36888997.52-G31</f>
        <v>34760786.120000005</v>
      </c>
      <c r="H37" s="33">
        <f>+G37-H31</f>
        <v>32632574.720000006</v>
      </c>
      <c r="I37" s="33">
        <f>+H37-I31</f>
        <v>30504363.320000008</v>
      </c>
      <c r="J37" s="33">
        <f>+I37-J31</f>
        <v>28376151.920000009</v>
      </c>
      <c r="K37" s="3"/>
      <c r="L37" s="4">
        <f>217885238.9-L31</f>
        <v>217885238.90000001</v>
      </c>
      <c r="M37" s="33">
        <f>+L37+31925858.21-M31</f>
        <v>249811097.11000001</v>
      </c>
      <c r="N37" s="33">
        <f>+M37-N31</f>
        <v>249811097.11000001</v>
      </c>
      <c r="O37" s="33">
        <f>+N37-O31</f>
        <v>249811097.11000001</v>
      </c>
      <c r="P37" s="3"/>
      <c r="Q37" s="4">
        <v>0</v>
      </c>
      <c r="R37" s="33">
        <v>41685000</v>
      </c>
      <c r="S37" s="4">
        <f>+R37-S31</f>
        <v>41685000</v>
      </c>
      <c r="T37" s="4">
        <f>+S37-T31</f>
        <v>41685000</v>
      </c>
      <c r="V37" s="4">
        <v>0</v>
      </c>
      <c r="W37" s="33">
        <v>25790549.890000001</v>
      </c>
      <c r="X37" s="4">
        <f>+W37-X31</f>
        <v>25790549.890000001</v>
      </c>
      <c r="Y37" s="4">
        <f>+X37-Y31:Y31</f>
        <v>25790549.890000001</v>
      </c>
      <c r="AA37" s="4">
        <v>0</v>
      </c>
      <c r="AB37" s="33">
        <v>60000000</v>
      </c>
      <c r="AC37" s="4">
        <f>+AB37-AC31</f>
        <v>60000000</v>
      </c>
      <c r="AD37" s="4">
        <f>+AC37-AD31</f>
        <v>60000000</v>
      </c>
      <c r="AF37" s="4">
        <v>0</v>
      </c>
      <c r="AG37" s="33">
        <v>57795002.800000004</v>
      </c>
      <c r="AH37" s="4">
        <f>+AG37-AH31</f>
        <v>57795002.800000004</v>
      </c>
      <c r="AI37" s="4">
        <f>+AH37-AI31</f>
        <v>57795002.800000004</v>
      </c>
    </row>
    <row r="38" spans="1:35" s="5" customFormat="1" x14ac:dyDescent="0.25">
      <c r="A38" s="15">
        <v>33</v>
      </c>
      <c r="B38" s="16" t="s">
        <v>77</v>
      </c>
      <c r="C38" s="17" t="s">
        <v>181</v>
      </c>
      <c r="D38" s="34"/>
      <c r="E38" s="27"/>
      <c r="H38" s="6"/>
      <c r="I38"/>
      <c r="J38"/>
      <c r="K38"/>
      <c r="L38"/>
      <c r="M38"/>
      <c r="N38"/>
      <c r="O38"/>
    </row>
    <row r="39" spans="1:35" s="5" customFormat="1" x14ac:dyDescent="0.25">
      <c r="A39" s="8">
        <v>34</v>
      </c>
      <c r="B39" s="9" t="s">
        <v>78</v>
      </c>
      <c r="C39" s="8"/>
      <c r="D39" s="27"/>
      <c r="E39" s="18"/>
      <c r="H39" s="6"/>
      <c r="I39"/>
      <c r="J39"/>
      <c r="K39"/>
      <c r="L39"/>
      <c r="M39"/>
      <c r="N39"/>
      <c r="O39"/>
    </row>
    <row r="40" spans="1:35" s="5" customFormat="1" x14ac:dyDescent="0.25">
      <c r="A40" s="35"/>
      <c r="B40"/>
      <c r="C40" s="35"/>
      <c r="D40" s="27"/>
      <c r="E40" s="18"/>
      <c r="H40" s="6"/>
      <c r="I40"/>
      <c r="J40"/>
      <c r="K40"/>
      <c r="L40"/>
      <c r="M40"/>
      <c r="N40"/>
      <c r="O40"/>
    </row>
    <row r="41" spans="1:35" s="5" customFormat="1" x14ac:dyDescent="0.25">
      <c r="A41" s="36" t="s">
        <v>79</v>
      </c>
      <c r="B41"/>
      <c r="C41" s="35" t="s">
        <v>80</v>
      </c>
      <c r="D41" s="27"/>
      <c r="E41" s="18"/>
      <c r="H41" s="6"/>
      <c r="I41"/>
      <c r="J41"/>
      <c r="K41"/>
      <c r="L41"/>
      <c r="M41"/>
      <c r="N41"/>
      <c r="O41"/>
    </row>
    <row r="42" spans="1:35" s="5" customFormat="1" x14ac:dyDescent="0.25">
      <c r="A42" s="64" t="s">
        <v>204</v>
      </c>
      <c r="B42"/>
      <c r="C42" s="35"/>
      <c r="D42" s="27"/>
      <c r="E42" s="18"/>
      <c r="H42" s="6"/>
      <c r="I42"/>
      <c r="J42"/>
      <c r="K42"/>
      <c r="L42"/>
      <c r="M42"/>
      <c r="N42"/>
      <c r="O42"/>
    </row>
    <row r="43" spans="1:35" s="5" customFormat="1" x14ac:dyDescent="0.25">
      <c r="A43" s="37" t="s">
        <v>81</v>
      </c>
      <c r="B43"/>
      <c r="C43" s="61" t="s">
        <v>196</v>
      </c>
      <c r="D43" s="27"/>
      <c r="H43" s="6"/>
      <c r="I43"/>
      <c r="J43"/>
      <c r="K43"/>
      <c r="L43"/>
      <c r="M43"/>
      <c r="N43"/>
      <c r="O43"/>
    </row>
    <row r="44" spans="1:35" s="5" customFormat="1" x14ac:dyDescent="0.25">
      <c r="A44" s="38" t="s">
        <v>82</v>
      </c>
      <c r="B44"/>
      <c r="C44" s="35"/>
      <c r="D44" s="27"/>
      <c r="H44" s="6"/>
      <c r="I44"/>
      <c r="J44"/>
      <c r="K44"/>
      <c r="L44"/>
      <c r="M44"/>
      <c r="N44"/>
      <c r="O44"/>
    </row>
    <row r="45" spans="1:35" x14ac:dyDescent="0.25">
      <c r="A45" s="38"/>
      <c r="D45" s="27"/>
    </row>
    <row r="46" spans="1:35" x14ac:dyDescent="0.25">
      <c r="D46" s="27"/>
    </row>
    <row r="47" spans="1:35" x14ac:dyDescent="0.25">
      <c r="C47" s="39"/>
      <c r="D47" s="18"/>
    </row>
    <row r="48" spans="1:35" x14ac:dyDescent="0.25">
      <c r="C48" s="39"/>
      <c r="D48" s="18"/>
    </row>
    <row r="49" spans="3:4" x14ac:dyDescent="0.25">
      <c r="C49" s="40"/>
      <c r="D49" s="18"/>
    </row>
    <row r="50" spans="3:4" x14ac:dyDescent="0.25">
      <c r="C50" s="39"/>
    </row>
    <row r="51" spans="3:4" x14ac:dyDescent="0.25">
      <c r="C51" s="39"/>
    </row>
  </sheetData>
  <mergeCells count="10">
    <mergeCell ref="AK29:AN29"/>
    <mergeCell ref="A1:C1"/>
    <mergeCell ref="A2:C2"/>
    <mergeCell ref="A3:C3"/>
    <mergeCell ref="G29:J29"/>
    <mergeCell ref="L29:O29"/>
    <mergeCell ref="Q29:T29"/>
    <mergeCell ref="V29:Y29"/>
    <mergeCell ref="AA29:AD29"/>
    <mergeCell ref="AF29:AI29"/>
  </mergeCells>
  <pageMargins left="0.7" right="0.7" top="0.5" bottom="0.5" header="0.3" footer="0.3"/>
  <pageSetup scale="73"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0B464-C1DD-4E82-A673-C076B98E052E}">
  <sheetPr>
    <pageSetUpPr fitToPage="1"/>
  </sheetPr>
  <dimension ref="A1:U44"/>
  <sheetViews>
    <sheetView topLeftCell="A25" workbookViewId="0">
      <selection activeCell="B46" sqref="B46"/>
    </sheetView>
  </sheetViews>
  <sheetFormatPr defaultColWidth="8.85546875" defaultRowHeight="15" x14ac:dyDescent="0.25"/>
  <cols>
    <col min="2" max="2" width="60" customWidth="1"/>
    <col min="3" max="3" width="37" style="35" customWidth="1"/>
    <col min="4" max="4" width="15.28515625" style="6" hidden="1" customWidth="1"/>
    <col min="5" max="5" width="18.85546875" style="6" hidden="1" customWidth="1"/>
    <col min="6" max="6" width="19.42578125" style="6" hidden="1" customWidth="1"/>
    <col min="7" max="7" width="15.85546875" style="6" hidden="1" customWidth="1"/>
    <col min="8" max="8" width="17" style="6" hidden="1" customWidth="1"/>
    <col min="9" max="9" width="13.28515625" style="6" hidden="1" customWidth="1"/>
    <col min="10" max="10" width="8.85546875" style="6"/>
    <col min="11" max="11" width="13.28515625" style="6" bestFit="1" customWidth="1"/>
    <col min="12" max="12" width="11.5703125" style="6" bestFit="1" customWidth="1"/>
    <col min="13" max="21" width="8.85546875" style="6"/>
  </cols>
  <sheetData>
    <row r="1" spans="1:3" x14ac:dyDescent="0.25">
      <c r="A1" s="63" t="s">
        <v>0</v>
      </c>
      <c r="B1" s="63"/>
      <c r="C1" s="63"/>
    </row>
    <row r="2" spans="1:3" x14ac:dyDescent="0.25">
      <c r="A2" s="63" t="s">
        <v>203</v>
      </c>
      <c r="B2" s="63"/>
      <c r="C2" s="63"/>
    </row>
    <row r="3" spans="1:3" x14ac:dyDescent="0.25">
      <c r="A3" s="63" t="s">
        <v>180</v>
      </c>
      <c r="B3" s="63"/>
      <c r="C3" s="63"/>
    </row>
    <row r="5" spans="1:3" x14ac:dyDescent="0.25">
      <c r="A5" s="7" t="s">
        <v>1</v>
      </c>
      <c r="B5" s="7" t="s">
        <v>2</v>
      </c>
      <c r="C5" s="7" t="s">
        <v>3</v>
      </c>
    </row>
    <row r="6" spans="1:3" x14ac:dyDescent="0.25">
      <c r="A6" s="8">
        <v>1</v>
      </c>
      <c r="B6" s="9" t="s">
        <v>4</v>
      </c>
      <c r="C6" s="8" t="s">
        <v>5</v>
      </c>
    </row>
    <row r="7" spans="1:3" x14ac:dyDescent="0.25">
      <c r="A7" s="8">
        <v>2</v>
      </c>
      <c r="B7" s="9" t="s">
        <v>6</v>
      </c>
      <c r="C7" s="52" t="s">
        <v>186</v>
      </c>
    </row>
    <row r="8" spans="1:3" x14ac:dyDescent="0.25">
      <c r="A8" s="8">
        <v>3</v>
      </c>
      <c r="B8" s="9" t="s">
        <v>7</v>
      </c>
      <c r="C8" s="8" t="s">
        <v>8</v>
      </c>
    </row>
    <row r="9" spans="1:3" x14ac:dyDescent="0.25">
      <c r="A9" s="8">
        <v>4</v>
      </c>
      <c r="B9" s="9" t="s">
        <v>9</v>
      </c>
      <c r="C9" s="8" t="s">
        <v>83</v>
      </c>
    </row>
    <row r="10" spans="1:3" x14ac:dyDescent="0.25">
      <c r="A10" s="8">
        <v>5</v>
      </c>
      <c r="B10" s="9" t="s">
        <v>11</v>
      </c>
      <c r="C10" s="11">
        <v>42303</v>
      </c>
    </row>
    <row r="11" spans="1:3" x14ac:dyDescent="0.25">
      <c r="A11" s="8">
        <v>6</v>
      </c>
      <c r="B11" s="9" t="s">
        <v>13</v>
      </c>
      <c r="C11" s="8" t="s">
        <v>84</v>
      </c>
    </row>
    <row r="12" spans="1:3" x14ac:dyDescent="0.25">
      <c r="A12" s="8">
        <v>7</v>
      </c>
      <c r="B12" s="9" t="s">
        <v>15</v>
      </c>
      <c r="C12" s="11">
        <v>42439</v>
      </c>
    </row>
    <row r="13" spans="1:3" x14ac:dyDescent="0.25">
      <c r="A13" s="8">
        <v>8</v>
      </c>
      <c r="B13" s="9" t="s">
        <v>17</v>
      </c>
      <c r="C13" s="11">
        <v>42359</v>
      </c>
    </row>
    <row r="14" spans="1:3" ht="43.5" customHeight="1" x14ac:dyDescent="0.25">
      <c r="A14" s="8">
        <v>9</v>
      </c>
      <c r="B14" s="9" t="s">
        <v>19</v>
      </c>
      <c r="C14" s="53" t="s">
        <v>85</v>
      </c>
    </row>
    <row r="15" spans="1:3" x14ac:dyDescent="0.25">
      <c r="A15" s="8">
        <v>10</v>
      </c>
      <c r="B15" s="9" t="s">
        <v>21</v>
      </c>
      <c r="C15" s="11">
        <v>46148</v>
      </c>
    </row>
    <row r="16" spans="1:3" ht="30" x14ac:dyDescent="0.25">
      <c r="A16" s="8">
        <v>11</v>
      </c>
      <c r="B16" s="13" t="s">
        <v>23</v>
      </c>
      <c r="C16" s="12" t="s">
        <v>86</v>
      </c>
    </row>
    <row r="17" spans="1:12" ht="30" x14ac:dyDescent="0.25">
      <c r="A17" s="8">
        <v>12</v>
      </c>
      <c r="B17" s="9" t="s">
        <v>25</v>
      </c>
      <c r="C17" s="12" t="s">
        <v>87</v>
      </c>
    </row>
    <row r="18" spans="1:12" ht="255.75" customHeight="1" x14ac:dyDescent="0.25">
      <c r="A18" s="8">
        <v>13</v>
      </c>
      <c r="B18" s="9" t="s">
        <v>27</v>
      </c>
      <c r="C18" s="17" t="s">
        <v>88</v>
      </c>
    </row>
    <row r="19" spans="1:12" x14ac:dyDescent="0.25">
      <c r="A19" s="8">
        <v>14</v>
      </c>
      <c r="B19" s="9" t="s">
        <v>29</v>
      </c>
      <c r="C19" s="12" t="s">
        <v>89</v>
      </c>
    </row>
    <row r="20" spans="1:12" ht="30" x14ac:dyDescent="0.25">
      <c r="A20" s="8">
        <v>15</v>
      </c>
      <c r="B20" s="9" t="s">
        <v>31</v>
      </c>
      <c r="C20" s="12" t="s">
        <v>90</v>
      </c>
    </row>
    <row r="21" spans="1:12" x14ac:dyDescent="0.25">
      <c r="A21" s="8">
        <v>16</v>
      </c>
      <c r="B21" s="9" t="s">
        <v>33</v>
      </c>
      <c r="C21" s="12" t="s">
        <v>91</v>
      </c>
    </row>
    <row r="22" spans="1:12" x14ac:dyDescent="0.25">
      <c r="A22" s="8">
        <v>17</v>
      </c>
      <c r="B22" s="9" t="s">
        <v>35</v>
      </c>
      <c r="C22" s="12" t="s">
        <v>92</v>
      </c>
      <c r="E22" s="54"/>
    </row>
    <row r="23" spans="1:12" x14ac:dyDescent="0.25">
      <c r="A23" s="8">
        <v>18</v>
      </c>
      <c r="B23" s="9" t="s">
        <v>37</v>
      </c>
      <c r="C23" s="20">
        <v>18067243.68</v>
      </c>
      <c r="E23" s="3"/>
    </row>
    <row r="24" spans="1:12" ht="30" x14ac:dyDescent="0.25">
      <c r="A24" s="8">
        <v>19</v>
      </c>
      <c r="B24" s="9" t="s">
        <v>39</v>
      </c>
      <c r="C24" s="12" t="s">
        <v>90</v>
      </c>
    </row>
    <row r="25" spans="1:12" x14ac:dyDescent="0.25">
      <c r="A25" s="8">
        <v>20</v>
      </c>
      <c r="B25" s="9" t="s">
        <v>41</v>
      </c>
      <c r="C25" s="8" t="s">
        <v>42</v>
      </c>
    </row>
    <row r="26" spans="1:12" ht="30" x14ac:dyDescent="0.25">
      <c r="A26" s="8">
        <v>21</v>
      </c>
      <c r="B26" s="9" t="s">
        <v>43</v>
      </c>
      <c r="C26" s="12" t="s">
        <v>93</v>
      </c>
      <c r="F26" s="23" t="s">
        <v>57</v>
      </c>
      <c r="G26" s="23" t="s">
        <v>58</v>
      </c>
      <c r="H26" s="23" t="s">
        <v>59</v>
      </c>
      <c r="I26" s="23" t="s">
        <v>60</v>
      </c>
    </row>
    <row r="27" spans="1:12" x14ac:dyDescent="0.25">
      <c r="A27" s="8">
        <v>22</v>
      </c>
      <c r="B27" s="9" t="s">
        <v>45</v>
      </c>
      <c r="C27" s="20">
        <v>87325011.120000005</v>
      </c>
      <c r="D27" s="3"/>
      <c r="E27" s="55" t="s">
        <v>94</v>
      </c>
      <c r="F27" s="4">
        <f>+[1]COLLECTIONS!$C$228*3</f>
        <v>4516810.92</v>
      </c>
      <c r="G27" s="4">
        <f>+[1]COLLECTIONS!$C$228*3</f>
        <v>4516810.92</v>
      </c>
      <c r="H27" s="4">
        <f>1505603.64*3</f>
        <v>4516810.92</v>
      </c>
      <c r="I27" s="4">
        <f>+H27</f>
        <v>4516810.92</v>
      </c>
      <c r="K27" s="3"/>
      <c r="L27" s="3"/>
    </row>
    <row r="28" spans="1:12" x14ac:dyDescent="0.25">
      <c r="A28" s="8">
        <v>23</v>
      </c>
      <c r="B28" s="9" t="s">
        <v>46</v>
      </c>
      <c r="C28" s="20">
        <v>24126509.350000001</v>
      </c>
      <c r="D28" s="3"/>
      <c r="E28" s="55" t="s">
        <v>67</v>
      </c>
      <c r="F28" s="4">
        <f>SUM(F29:F31)</f>
        <v>722669.13</v>
      </c>
      <c r="G28" s="4">
        <f>SUM(G29:G31)</f>
        <v>680392.6</v>
      </c>
      <c r="H28" s="4">
        <f>SUM(H29:H31)</f>
        <v>646052.46</v>
      </c>
      <c r="I28" s="4">
        <f>SUM(I29:I31)</f>
        <v>597365.77</v>
      </c>
      <c r="K28" s="3"/>
      <c r="L28" s="3"/>
    </row>
    <row r="29" spans="1:12" x14ac:dyDescent="0.25">
      <c r="A29" s="8">
        <v>24</v>
      </c>
      <c r="B29" s="9" t="s">
        <v>47</v>
      </c>
      <c r="C29" s="8" t="s">
        <v>42</v>
      </c>
      <c r="E29" s="46" t="s">
        <v>69</v>
      </c>
      <c r="F29" s="3">
        <v>250759.32</v>
      </c>
      <c r="G29" s="3">
        <v>228934.25</v>
      </c>
      <c r="H29" s="3">
        <v>215198.2</v>
      </c>
      <c r="I29" s="3">
        <v>201462.14</v>
      </c>
      <c r="K29" s="3"/>
      <c r="L29" s="3"/>
    </row>
    <row r="30" spans="1:12" x14ac:dyDescent="0.25">
      <c r="A30" s="8">
        <v>25</v>
      </c>
      <c r="B30" s="9" t="s">
        <v>55</v>
      </c>
      <c r="C30" s="1">
        <v>144537948.99000001</v>
      </c>
      <c r="E30" s="46" t="s">
        <v>72</v>
      </c>
      <c r="F30" s="3">
        <v>253964.4</v>
      </c>
      <c r="G30" s="3">
        <v>224355.57</v>
      </c>
      <c r="H30" s="3">
        <v>231681.46</v>
      </c>
      <c r="I30" s="3">
        <v>210009.02</v>
      </c>
      <c r="K30" s="54"/>
      <c r="L30" s="54"/>
    </row>
    <row r="31" spans="1:12" x14ac:dyDescent="0.25">
      <c r="A31" s="8">
        <v>26</v>
      </c>
      <c r="B31" s="9" t="s">
        <v>61</v>
      </c>
      <c r="C31" s="1">
        <f>261000000-C30</f>
        <v>116462051.00999999</v>
      </c>
      <c r="E31" s="46" t="s">
        <v>74</v>
      </c>
      <c r="F31" s="3">
        <v>217945.41</v>
      </c>
      <c r="G31" s="3">
        <v>227102.78</v>
      </c>
      <c r="H31" s="3">
        <v>199172.8</v>
      </c>
      <c r="I31" s="3">
        <v>185894.61</v>
      </c>
    </row>
    <row r="32" spans="1:12" x14ac:dyDescent="0.25">
      <c r="A32" s="8">
        <v>27</v>
      </c>
      <c r="B32" s="9" t="s">
        <v>95</v>
      </c>
      <c r="C32" s="20">
        <f>+C30-C27</f>
        <v>57212937.870000005</v>
      </c>
      <c r="D32" s="54"/>
      <c r="E32" s="54" t="s">
        <v>96</v>
      </c>
      <c r="F32" s="33">
        <f>79796992.47-F27</f>
        <v>75280181.549999997</v>
      </c>
      <c r="G32" s="33">
        <f>+F32-G27</f>
        <v>70763370.629999995</v>
      </c>
      <c r="H32" s="33">
        <f>+G32-H27</f>
        <v>66246559.709999993</v>
      </c>
      <c r="I32" s="33">
        <f>+H32-I27</f>
        <v>61729748.789999992</v>
      </c>
    </row>
    <row r="33" spans="1:9" x14ac:dyDescent="0.25">
      <c r="A33" s="8">
        <v>28</v>
      </c>
      <c r="B33" s="9" t="s">
        <v>65</v>
      </c>
      <c r="C33" s="41" t="s">
        <v>66</v>
      </c>
      <c r="F33" s="56"/>
      <c r="G33" s="5"/>
      <c r="H33" s="5"/>
      <c r="I33" s="5"/>
    </row>
    <row r="34" spans="1:9" x14ac:dyDescent="0.25">
      <c r="A34" s="8">
        <v>29</v>
      </c>
      <c r="B34" s="9" t="s">
        <v>68</v>
      </c>
      <c r="C34" s="41" t="s">
        <v>66</v>
      </c>
      <c r="E34" s="57"/>
      <c r="F34" s="18"/>
      <c r="G34" s="18"/>
      <c r="H34" s="5"/>
      <c r="I34" s="5"/>
    </row>
    <row r="35" spans="1:9" x14ac:dyDescent="0.25">
      <c r="A35" s="8">
        <v>30</v>
      </c>
      <c r="B35" s="9" t="s">
        <v>70</v>
      </c>
      <c r="C35" s="41" t="s">
        <v>97</v>
      </c>
      <c r="E35" s="57"/>
      <c r="F35" s="18"/>
      <c r="G35" s="18"/>
      <c r="H35" s="5"/>
      <c r="I35" s="5"/>
    </row>
    <row r="36" spans="1:9" x14ac:dyDescent="0.25">
      <c r="A36" s="8">
        <v>31</v>
      </c>
      <c r="B36" s="9" t="s">
        <v>73</v>
      </c>
      <c r="C36" s="41" t="s">
        <v>66</v>
      </c>
      <c r="E36" s="57"/>
      <c r="F36" s="18"/>
      <c r="G36" s="18"/>
      <c r="H36" s="5"/>
      <c r="I36" s="5"/>
    </row>
    <row r="37" spans="1:9" x14ac:dyDescent="0.25">
      <c r="A37" s="8">
        <v>32</v>
      </c>
      <c r="B37" s="9" t="s">
        <v>75</v>
      </c>
      <c r="C37" s="41" t="s">
        <v>66</v>
      </c>
      <c r="E37" s="3"/>
      <c r="F37" s="58"/>
      <c r="G37" s="58"/>
      <c r="H37" s="5"/>
      <c r="I37" s="5"/>
    </row>
    <row r="38" spans="1:9" x14ac:dyDescent="0.25">
      <c r="A38" s="8">
        <v>33</v>
      </c>
      <c r="B38" s="9" t="s">
        <v>77</v>
      </c>
      <c r="C38" s="41" t="s">
        <v>98</v>
      </c>
      <c r="E38" s="25"/>
      <c r="F38" s="18"/>
      <c r="G38" s="18"/>
      <c r="H38" s="5"/>
      <c r="I38" s="5"/>
    </row>
    <row r="39" spans="1:9" x14ac:dyDescent="0.25">
      <c r="A39" s="8">
        <v>34</v>
      </c>
      <c r="B39" s="9" t="s">
        <v>78</v>
      </c>
      <c r="C39" s="41"/>
      <c r="E39" s="25"/>
      <c r="F39" s="18"/>
      <c r="G39" s="18"/>
      <c r="H39" s="5"/>
      <c r="I39" s="5"/>
    </row>
    <row r="40" spans="1:9" x14ac:dyDescent="0.25">
      <c r="A40" s="35"/>
      <c r="C40" s="23"/>
      <c r="F40" s="5"/>
      <c r="G40" s="5"/>
      <c r="H40" s="5"/>
      <c r="I40" s="5"/>
    </row>
    <row r="41" spans="1:9" x14ac:dyDescent="0.25">
      <c r="A41" s="36" t="s">
        <v>79</v>
      </c>
      <c r="C41" s="59" t="s">
        <v>80</v>
      </c>
      <c r="F41" s="18"/>
      <c r="G41" s="5"/>
      <c r="H41" s="5"/>
      <c r="I41" s="5"/>
    </row>
    <row r="42" spans="1:9" x14ac:dyDescent="0.25">
      <c r="A42" s="64" t="s">
        <v>204</v>
      </c>
      <c r="C42" s="59"/>
      <c r="F42" s="5"/>
      <c r="G42" s="5"/>
      <c r="H42" s="5"/>
      <c r="I42" s="5"/>
    </row>
    <row r="43" spans="1:9" x14ac:dyDescent="0.25">
      <c r="A43" s="37" t="s">
        <v>81</v>
      </c>
      <c r="C43" s="61" t="s">
        <v>196</v>
      </c>
      <c r="H43" s="5"/>
      <c r="I43" s="5"/>
    </row>
    <row r="44" spans="1:9" x14ac:dyDescent="0.25">
      <c r="A44" s="38" t="s">
        <v>82</v>
      </c>
      <c r="H44" s="5"/>
      <c r="I44" s="5"/>
    </row>
  </sheetData>
  <mergeCells count="3">
    <mergeCell ref="A1:C1"/>
    <mergeCell ref="A2:C2"/>
    <mergeCell ref="A3:C3"/>
  </mergeCells>
  <pageMargins left="0.7" right="0.7" top="0.5" bottom="0.5" header="0.3" footer="0.3"/>
  <pageSetup scale="73"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B831C-394A-4166-88D1-614D68993EB0}">
  <sheetPr>
    <pageSetUpPr fitToPage="1"/>
  </sheetPr>
  <dimension ref="A1:K75"/>
  <sheetViews>
    <sheetView topLeftCell="A22" workbookViewId="0">
      <selection activeCell="B46" sqref="B46"/>
    </sheetView>
  </sheetViews>
  <sheetFormatPr defaultColWidth="8.85546875" defaultRowHeight="15" x14ac:dyDescent="0.25"/>
  <cols>
    <col min="2" max="2" width="60" customWidth="1"/>
    <col min="3" max="3" width="37" style="35" customWidth="1"/>
    <col min="4" max="5" width="19.42578125" style="5" hidden="1" customWidth="1"/>
    <col min="6" max="6" width="2.5703125" hidden="1" customWidth="1"/>
    <col min="7" max="7" width="15.5703125" hidden="1" customWidth="1"/>
    <col min="8" max="10" width="15" hidden="1" customWidth="1"/>
    <col min="11" max="11" width="8.85546875" hidden="1" customWidth="1"/>
  </cols>
  <sheetData>
    <row r="1" spans="1:10" x14ac:dyDescent="0.25">
      <c r="A1" s="63" t="s">
        <v>0</v>
      </c>
      <c r="B1" s="63"/>
      <c r="C1" s="63"/>
    </row>
    <row r="2" spans="1:10" x14ac:dyDescent="0.25">
      <c r="A2" s="63" t="s">
        <v>203</v>
      </c>
      <c r="B2" s="63"/>
      <c r="C2" s="63"/>
    </row>
    <row r="3" spans="1:10" x14ac:dyDescent="0.25">
      <c r="A3" s="63" t="s">
        <v>180</v>
      </c>
      <c r="B3" s="63"/>
      <c r="C3" s="63"/>
    </row>
    <row r="5" spans="1:10" x14ac:dyDescent="0.25">
      <c r="A5" s="7" t="s">
        <v>1</v>
      </c>
      <c r="B5" s="7" t="s">
        <v>2</v>
      </c>
      <c r="C5" s="7" t="s">
        <v>3</v>
      </c>
    </row>
    <row r="6" spans="1:10" x14ac:dyDescent="0.25">
      <c r="A6" s="8">
        <v>1</v>
      </c>
      <c r="B6" s="9" t="s">
        <v>4</v>
      </c>
      <c r="C6" s="8" t="s">
        <v>5</v>
      </c>
    </row>
    <row r="7" spans="1:10" x14ac:dyDescent="0.25">
      <c r="A7" s="8">
        <v>2</v>
      </c>
      <c r="B7" s="9" t="s">
        <v>6</v>
      </c>
      <c r="C7" s="10" t="s">
        <v>186</v>
      </c>
    </row>
    <row r="8" spans="1:10" x14ac:dyDescent="0.25">
      <c r="A8" s="8">
        <v>3</v>
      </c>
      <c r="B8" s="9" t="s">
        <v>7</v>
      </c>
      <c r="C8" s="8" t="s">
        <v>8</v>
      </c>
    </row>
    <row r="9" spans="1:10" x14ac:dyDescent="0.25">
      <c r="A9" s="8">
        <v>4</v>
      </c>
      <c r="B9" s="9" t="s">
        <v>9</v>
      </c>
      <c r="C9" s="8" t="s">
        <v>99</v>
      </c>
    </row>
    <row r="10" spans="1:10" s="5" customFormat="1" x14ac:dyDescent="0.25">
      <c r="A10" s="8">
        <v>5</v>
      </c>
      <c r="B10" s="9" t="s">
        <v>11</v>
      </c>
      <c r="C10" s="11" t="s">
        <v>100</v>
      </c>
      <c r="F10"/>
      <c r="G10"/>
      <c r="H10"/>
      <c r="I10"/>
      <c r="J10"/>
    </row>
    <row r="11" spans="1:10" s="5" customFormat="1" x14ac:dyDescent="0.25">
      <c r="A11" s="8">
        <v>6</v>
      </c>
      <c r="B11" s="9" t="s">
        <v>13</v>
      </c>
      <c r="C11" s="8" t="s">
        <v>101</v>
      </c>
      <c r="F11"/>
      <c r="G11"/>
      <c r="H11"/>
      <c r="I11"/>
      <c r="J11"/>
    </row>
    <row r="12" spans="1:10" s="5" customFormat="1" x14ac:dyDescent="0.25">
      <c r="A12" s="8">
        <v>7</v>
      </c>
      <c r="B12" s="9" t="s">
        <v>15</v>
      </c>
      <c r="C12" s="11" t="s">
        <v>102</v>
      </c>
      <c r="E12" s="6"/>
      <c r="F12"/>
      <c r="G12"/>
      <c r="H12"/>
      <c r="I12"/>
      <c r="J12"/>
    </row>
    <row r="13" spans="1:10" s="5" customFormat="1" x14ac:dyDescent="0.25">
      <c r="A13" s="8">
        <v>8</v>
      </c>
      <c r="B13" s="9" t="s">
        <v>17</v>
      </c>
      <c r="C13" s="11" t="s">
        <v>103</v>
      </c>
      <c r="E13" s="6"/>
      <c r="F13"/>
      <c r="G13"/>
      <c r="H13"/>
      <c r="I13"/>
      <c r="J13"/>
    </row>
    <row r="14" spans="1:10" s="5" customFormat="1" ht="42.75" customHeight="1" x14ac:dyDescent="0.25">
      <c r="A14" s="8">
        <v>9</v>
      </c>
      <c r="B14" s="9" t="s">
        <v>19</v>
      </c>
      <c r="C14" s="12" t="s">
        <v>104</v>
      </c>
      <c r="F14"/>
      <c r="G14"/>
      <c r="H14"/>
      <c r="I14"/>
      <c r="J14"/>
    </row>
    <row r="15" spans="1:10" s="5" customFormat="1" x14ac:dyDescent="0.25">
      <c r="A15" s="8">
        <v>10</v>
      </c>
      <c r="B15" s="9" t="s">
        <v>21</v>
      </c>
      <c r="C15" s="11" t="s">
        <v>105</v>
      </c>
      <c r="E15" s="6"/>
      <c r="F15"/>
      <c r="G15"/>
      <c r="H15"/>
      <c r="I15"/>
      <c r="J15"/>
    </row>
    <row r="16" spans="1:10" s="5" customFormat="1" ht="30" x14ac:dyDescent="0.25">
      <c r="A16" s="8">
        <v>11</v>
      </c>
      <c r="B16" s="13" t="s">
        <v>23</v>
      </c>
      <c r="C16" s="12" t="s">
        <v>106</v>
      </c>
      <c r="F16"/>
      <c r="G16"/>
      <c r="H16"/>
      <c r="I16"/>
      <c r="J16"/>
    </row>
    <row r="17" spans="1:10" s="5" customFormat="1" ht="42.75" customHeight="1" x14ac:dyDescent="0.25">
      <c r="A17" s="8">
        <v>12</v>
      </c>
      <c r="B17" s="9" t="s">
        <v>25</v>
      </c>
      <c r="C17" s="12" t="s">
        <v>107</v>
      </c>
      <c r="F17"/>
      <c r="G17"/>
      <c r="H17"/>
      <c r="I17"/>
      <c r="J17"/>
    </row>
    <row r="18" spans="1:10" s="5" customFormat="1" ht="271.5" customHeight="1" x14ac:dyDescent="0.25">
      <c r="A18" s="15">
        <v>13</v>
      </c>
      <c r="B18" s="16" t="s">
        <v>27</v>
      </c>
      <c r="C18" s="17" t="s">
        <v>108</v>
      </c>
      <c r="F18"/>
      <c r="G18"/>
      <c r="H18"/>
      <c r="I18"/>
      <c r="J18"/>
    </row>
    <row r="19" spans="1:10" s="5" customFormat="1" x14ac:dyDescent="0.25">
      <c r="A19" s="8">
        <v>14</v>
      </c>
      <c r="B19" s="9" t="s">
        <v>29</v>
      </c>
      <c r="C19" s="12" t="s">
        <v>109</v>
      </c>
      <c r="F19"/>
      <c r="G19"/>
      <c r="H19"/>
      <c r="I19"/>
      <c r="J19"/>
    </row>
    <row r="20" spans="1:10" s="5" customFormat="1" ht="75" x14ac:dyDescent="0.25">
      <c r="A20" s="8">
        <v>15</v>
      </c>
      <c r="B20" s="9" t="s">
        <v>31</v>
      </c>
      <c r="C20" s="12" t="s">
        <v>110</v>
      </c>
      <c r="F20"/>
      <c r="G20"/>
      <c r="H20"/>
      <c r="I20"/>
      <c r="J20"/>
    </row>
    <row r="21" spans="1:10" s="5" customFormat="1" x14ac:dyDescent="0.25">
      <c r="A21" s="8">
        <v>16</v>
      </c>
      <c r="B21" s="9" t="s">
        <v>33</v>
      </c>
      <c r="C21" s="12" t="s">
        <v>91</v>
      </c>
      <c r="F21"/>
      <c r="G21"/>
      <c r="H21"/>
      <c r="I21"/>
      <c r="J21"/>
    </row>
    <row r="22" spans="1:10" s="5" customFormat="1" x14ac:dyDescent="0.25">
      <c r="A22" s="8">
        <v>17</v>
      </c>
      <c r="B22" s="9" t="s">
        <v>35</v>
      </c>
      <c r="C22" s="12" t="s">
        <v>92</v>
      </c>
      <c r="F22"/>
      <c r="G22"/>
      <c r="H22"/>
      <c r="I22"/>
      <c r="J22"/>
    </row>
    <row r="23" spans="1:10" x14ac:dyDescent="0.25">
      <c r="A23" s="8">
        <v>18</v>
      </c>
      <c r="B23" s="9" t="s">
        <v>37</v>
      </c>
      <c r="C23" s="20" t="s">
        <v>111</v>
      </c>
      <c r="D23" s="18">
        <v>709403.8</v>
      </c>
      <c r="E23" s="18"/>
    </row>
    <row r="24" spans="1:10" ht="75" customHeight="1" x14ac:dyDescent="0.25">
      <c r="A24" s="8">
        <v>19</v>
      </c>
      <c r="B24" s="9" t="s">
        <v>39</v>
      </c>
      <c r="C24" s="43" t="s">
        <v>112</v>
      </c>
    </row>
    <row r="25" spans="1:10" ht="14.45" customHeight="1" x14ac:dyDescent="0.25">
      <c r="A25" s="8">
        <v>20</v>
      </c>
      <c r="B25" s="9" t="s">
        <v>41</v>
      </c>
      <c r="C25" s="8" t="s">
        <v>42</v>
      </c>
    </row>
    <row r="26" spans="1:10" ht="30" x14ac:dyDescent="0.25">
      <c r="A26" s="8">
        <v>21</v>
      </c>
      <c r="B26" s="16" t="s">
        <v>43</v>
      </c>
      <c r="C26" s="12" t="s">
        <v>113</v>
      </c>
      <c r="D26" s="18"/>
      <c r="E26" s="18"/>
    </row>
    <row r="27" spans="1:10" x14ac:dyDescent="0.25">
      <c r="A27" s="8">
        <v>22</v>
      </c>
      <c r="B27" s="9" t="s">
        <v>45</v>
      </c>
      <c r="C27" s="44" t="s">
        <v>114</v>
      </c>
      <c r="D27" s="19">
        <v>0</v>
      </c>
      <c r="G27" s="62" t="s">
        <v>49</v>
      </c>
      <c r="H27" s="62"/>
      <c r="I27" s="62"/>
      <c r="J27" s="62"/>
    </row>
    <row r="28" spans="1:10" x14ac:dyDescent="0.25">
      <c r="A28" s="8">
        <v>23</v>
      </c>
      <c r="B28" s="9" t="s">
        <v>46</v>
      </c>
      <c r="C28" s="60" t="s">
        <v>197</v>
      </c>
      <c r="D28" s="45">
        <f>(1353313.645+G30+H30+I30+J30)/2</f>
        <v>5021419.3274999997</v>
      </c>
      <c r="G28" s="22" t="s">
        <v>115</v>
      </c>
      <c r="H28" s="22" t="s">
        <v>116</v>
      </c>
      <c r="I28" s="22" t="s">
        <v>117</v>
      </c>
      <c r="J28" s="22" t="s">
        <v>118</v>
      </c>
    </row>
    <row r="29" spans="1:10" x14ac:dyDescent="0.25">
      <c r="A29" s="8">
        <v>24</v>
      </c>
      <c r="B29" s="9" t="s">
        <v>47</v>
      </c>
      <c r="C29" s="8" t="s">
        <v>42</v>
      </c>
      <c r="D29" s="21"/>
      <c r="E29" s="46" t="s">
        <v>119</v>
      </c>
      <c r="G29" s="22"/>
      <c r="H29" s="22"/>
      <c r="I29" s="22"/>
      <c r="J29" s="22"/>
    </row>
    <row r="30" spans="1:10" x14ac:dyDescent="0.25">
      <c r="A30" s="8">
        <v>25</v>
      </c>
      <c r="B30" s="9" t="s">
        <v>55</v>
      </c>
      <c r="C30" s="1">
        <v>249811097.11000001</v>
      </c>
      <c r="D30" s="2">
        <v>249811097.11000001</v>
      </c>
      <c r="G30" s="51">
        <f>SUM(G31:G33)</f>
        <v>1495622.44</v>
      </c>
      <c r="H30" s="51">
        <f t="shared" ref="H30:J30" si="0">SUM(H31:H33)</f>
        <v>2211368.9</v>
      </c>
      <c r="I30" s="51">
        <f t="shared" si="0"/>
        <v>2491266.84</v>
      </c>
      <c r="J30" s="51">
        <f t="shared" si="0"/>
        <v>2491266.83</v>
      </c>
    </row>
    <row r="31" spans="1:10" x14ac:dyDescent="0.25">
      <c r="A31" s="8">
        <v>26</v>
      </c>
      <c r="B31" s="9" t="s">
        <v>61</v>
      </c>
      <c r="C31" s="1">
        <v>0</v>
      </c>
      <c r="D31" s="1">
        <v>0</v>
      </c>
      <c r="E31" s="46" t="s">
        <v>69</v>
      </c>
      <c r="G31" s="23">
        <v>409616.28</v>
      </c>
      <c r="H31" s="23">
        <v>692457.2</v>
      </c>
      <c r="I31" s="23">
        <v>793920.2</v>
      </c>
      <c r="J31" s="23">
        <v>821296.76</v>
      </c>
    </row>
    <row r="32" spans="1:10" x14ac:dyDescent="0.25">
      <c r="A32" s="8">
        <v>27</v>
      </c>
      <c r="B32" s="9" t="s">
        <v>64</v>
      </c>
      <c r="C32" s="20" t="s">
        <v>120</v>
      </c>
      <c r="D32" s="20">
        <v>0</v>
      </c>
      <c r="E32" s="29" t="s">
        <v>72</v>
      </c>
      <c r="F32" s="3"/>
      <c r="G32" s="3">
        <v>543411.01</v>
      </c>
      <c r="H32" s="3">
        <v>716335.03</v>
      </c>
      <c r="I32" s="3">
        <v>848673.32</v>
      </c>
      <c r="J32" s="3">
        <v>903426.43</v>
      </c>
    </row>
    <row r="33" spans="1:10" x14ac:dyDescent="0.25">
      <c r="A33" s="8">
        <v>28</v>
      </c>
      <c r="B33" s="9" t="s">
        <v>65</v>
      </c>
      <c r="C33" s="8" t="s">
        <v>66</v>
      </c>
      <c r="D33" s="18"/>
      <c r="E33" s="29" t="s">
        <v>74</v>
      </c>
      <c r="F33" s="3"/>
      <c r="G33" s="3">
        <v>542595.15</v>
      </c>
      <c r="H33" s="3">
        <v>802576.66999999993</v>
      </c>
      <c r="I33" s="3">
        <v>848673.32</v>
      </c>
      <c r="J33" s="3">
        <v>766543.64</v>
      </c>
    </row>
    <row r="34" spans="1:10" x14ac:dyDescent="0.25">
      <c r="A34" s="8">
        <v>29</v>
      </c>
      <c r="B34" s="9" t="s">
        <v>68</v>
      </c>
      <c r="C34" s="8" t="s">
        <v>66</v>
      </c>
      <c r="D34" s="18"/>
      <c r="E34" s="25" t="s">
        <v>76</v>
      </c>
      <c r="F34" s="3"/>
      <c r="G34" s="4">
        <f>217885238.9-G29</f>
        <v>217885238.90000001</v>
      </c>
      <c r="H34" s="4">
        <f>217885238.9+31925858.21-H29</f>
        <v>249811097.11000001</v>
      </c>
      <c r="I34" s="4">
        <f>H34-I29</f>
        <v>249811097.11000001</v>
      </c>
      <c r="J34" s="4">
        <f>I34-J29</f>
        <v>249811097.11000001</v>
      </c>
    </row>
    <row r="35" spans="1:10" x14ac:dyDescent="0.25">
      <c r="A35" s="8">
        <v>30</v>
      </c>
      <c r="B35" s="9" t="s">
        <v>70</v>
      </c>
      <c r="C35" s="32" t="s">
        <v>71</v>
      </c>
      <c r="D35" s="24"/>
      <c r="E35" s="3"/>
      <c r="F35" s="3"/>
      <c r="G35" s="3"/>
      <c r="H35" s="6"/>
      <c r="I35" s="6"/>
      <c r="J35" s="6"/>
    </row>
    <row r="36" spans="1:10" x14ac:dyDescent="0.25">
      <c r="A36" s="8">
        <v>31</v>
      </c>
      <c r="B36" s="9" t="s">
        <v>73</v>
      </c>
      <c r="C36" s="8" t="s">
        <v>66</v>
      </c>
      <c r="D36" s="24"/>
      <c r="E36" s="3"/>
      <c r="F36" s="3"/>
      <c r="G36" s="3"/>
      <c r="H36" s="3"/>
      <c r="I36" s="48"/>
      <c r="J36" s="6"/>
    </row>
    <row r="37" spans="1:10" x14ac:dyDescent="0.25">
      <c r="A37" s="8">
        <v>32</v>
      </c>
      <c r="B37" s="9" t="s">
        <v>75</v>
      </c>
      <c r="C37" s="8" t="s">
        <v>66</v>
      </c>
      <c r="D37" s="24"/>
      <c r="E37" s="3"/>
      <c r="F37" s="3"/>
      <c r="G37" s="3"/>
      <c r="H37" s="3"/>
      <c r="I37" s="3"/>
      <c r="J37" s="6"/>
    </row>
    <row r="38" spans="1:10" ht="15.75" customHeight="1" x14ac:dyDescent="0.25">
      <c r="A38" s="8">
        <v>33</v>
      </c>
      <c r="B38" s="16" t="s">
        <v>77</v>
      </c>
      <c r="C38" s="17" t="s">
        <v>182</v>
      </c>
      <c r="D38" s="34"/>
      <c r="E38" s="3"/>
      <c r="F38" s="3"/>
      <c r="G38" s="3"/>
      <c r="H38" s="3"/>
      <c r="I38" s="3"/>
      <c r="J38" s="6"/>
    </row>
    <row r="39" spans="1:10" x14ac:dyDescent="0.25">
      <c r="A39" s="8">
        <v>34</v>
      </c>
      <c r="B39" s="9" t="s">
        <v>78</v>
      </c>
      <c r="C39" s="8"/>
      <c r="D39" s="27"/>
      <c r="E39" s="3"/>
      <c r="F39" s="3"/>
      <c r="G39" s="3"/>
      <c r="H39" s="3"/>
      <c r="I39" s="48"/>
      <c r="J39" s="6"/>
    </row>
    <row r="40" spans="1:10" x14ac:dyDescent="0.25">
      <c r="A40" s="35"/>
      <c r="D40" s="27"/>
      <c r="E40" s="18"/>
      <c r="F40" s="4"/>
      <c r="G40" s="4"/>
      <c r="H40" s="4"/>
      <c r="I40" s="4"/>
      <c r="J40" s="6"/>
    </row>
    <row r="41" spans="1:10" x14ac:dyDescent="0.25">
      <c r="A41" s="36" t="s">
        <v>79</v>
      </c>
      <c r="C41" s="35" t="s">
        <v>80</v>
      </c>
      <c r="D41" s="27"/>
      <c r="E41" s="18"/>
      <c r="F41" s="3"/>
      <c r="G41" s="3"/>
      <c r="H41" s="3"/>
      <c r="I41" s="3"/>
      <c r="J41" s="6"/>
    </row>
    <row r="42" spans="1:10" x14ac:dyDescent="0.25">
      <c r="A42" s="64" t="s">
        <v>204</v>
      </c>
      <c r="D42" s="27"/>
      <c r="E42" s="24"/>
      <c r="F42" s="27"/>
      <c r="G42" s="27"/>
    </row>
    <row r="43" spans="1:10" x14ac:dyDescent="0.25">
      <c r="A43" s="37" t="s">
        <v>81</v>
      </c>
      <c r="C43" s="61" t="s">
        <v>196</v>
      </c>
      <c r="D43" s="27"/>
      <c r="E43" s="24"/>
      <c r="F43" s="27"/>
      <c r="G43" s="27"/>
      <c r="H43" s="27"/>
      <c r="I43" s="27"/>
    </row>
    <row r="44" spans="1:10" x14ac:dyDescent="0.25">
      <c r="A44" s="38" t="s">
        <v>82</v>
      </c>
      <c r="D44" s="27"/>
      <c r="E44" s="24"/>
      <c r="F44" s="27"/>
      <c r="G44" s="27"/>
    </row>
    <row r="45" spans="1:10" x14ac:dyDescent="0.25">
      <c r="A45" s="38"/>
      <c r="D45" s="27"/>
      <c r="E45" s="24"/>
      <c r="F45" s="27"/>
      <c r="G45" s="27"/>
    </row>
    <row r="46" spans="1:10" x14ac:dyDescent="0.25">
      <c r="D46" s="27"/>
      <c r="E46" s="24"/>
      <c r="F46" s="27"/>
      <c r="G46" s="27"/>
    </row>
    <row r="47" spans="1:10" x14ac:dyDescent="0.25">
      <c r="C47" s="39"/>
      <c r="D47" s="18"/>
      <c r="E47" s="24"/>
      <c r="F47" s="27"/>
      <c r="G47" s="27"/>
    </row>
    <row r="48" spans="1:10" x14ac:dyDescent="0.25">
      <c r="C48" s="39"/>
      <c r="D48" s="18"/>
      <c r="E48" s="24"/>
      <c r="F48" s="27"/>
      <c r="G48" s="27"/>
    </row>
    <row r="49" spans="3:9" x14ac:dyDescent="0.25">
      <c r="C49" s="40"/>
      <c r="D49" s="18"/>
      <c r="E49" s="24"/>
      <c r="F49" s="27"/>
      <c r="G49" s="27"/>
    </row>
    <row r="50" spans="3:9" x14ac:dyDescent="0.25">
      <c r="C50" s="39"/>
      <c r="E50" s="24"/>
      <c r="F50" s="27"/>
      <c r="G50" s="27"/>
      <c r="H50" s="27"/>
      <c r="I50" s="27"/>
    </row>
    <row r="51" spans="3:9" x14ac:dyDescent="0.25">
      <c r="C51" s="39"/>
      <c r="E51" s="24"/>
      <c r="F51" s="27"/>
      <c r="G51" s="27"/>
    </row>
    <row r="52" spans="3:9" x14ac:dyDescent="0.25">
      <c r="E52" s="24"/>
      <c r="F52" s="27"/>
      <c r="G52" s="27"/>
    </row>
    <row r="53" spans="3:9" x14ac:dyDescent="0.25">
      <c r="E53" s="24"/>
      <c r="F53" s="27"/>
      <c r="G53" s="27"/>
    </row>
    <row r="54" spans="3:9" x14ac:dyDescent="0.25">
      <c r="E54" s="24"/>
      <c r="F54" s="27"/>
      <c r="G54" s="27"/>
    </row>
    <row r="55" spans="3:9" x14ac:dyDescent="0.25">
      <c r="E55" s="24"/>
      <c r="F55" s="27"/>
      <c r="G55" s="27"/>
    </row>
    <row r="56" spans="3:9" x14ac:dyDescent="0.25">
      <c r="E56" s="24"/>
      <c r="F56" s="27"/>
      <c r="G56" s="27"/>
    </row>
    <row r="57" spans="3:9" x14ac:dyDescent="0.25">
      <c r="E57" s="24"/>
      <c r="F57" s="27"/>
      <c r="G57" s="27"/>
    </row>
    <row r="58" spans="3:9" x14ac:dyDescent="0.25">
      <c r="E58" s="24"/>
      <c r="F58" s="27"/>
      <c r="G58" s="27"/>
    </row>
    <row r="59" spans="3:9" x14ac:dyDescent="0.25">
      <c r="F59" s="27"/>
      <c r="G59" s="27"/>
    </row>
    <row r="60" spans="3:9" x14ac:dyDescent="0.25">
      <c r="E60" s="18"/>
      <c r="F60" s="27"/>
      <c r="G60" s="27"/>
    </row>
    <row r="61" spans="3:9" x14ac:dyDescent="0.25">
      <c r="E61" s="18"/>
      <c r="F61" s="27"/>
      <c r="G61" s="27"/>
    </row>
    <row r="62" spans="3:9" x14ac:dyDescent="0.25">
      <c r="E62" s="18"/>
      <c r="F62" s="27"/>
      <c r="G62" s="27"/>
    </row>
    <row r="63" spans="3:9" x14ac:dyDescent="0.25">
      <c r="E63" s="18"/>
      <c r="F63" s="27"/>
      <c r="G63" s="27"/>
    </row>
    <row r="64" spans="3:9" x14ac:dyDescent="0.25">
      <c r="E64" s="18"/>
      <c r="F64" s="27"/>
      <c r="G64" s="27"/>
    </row>
    <row r="65" spans="1:10" x14ac:dyDescent="0.25">
      <c r="E65" s="18"/>
      <c r="F65" s="27"/>
      <c r="G65" s="27"/>
    </row>
    <row r="66" spans="1:10" x14ac:dyDescent="0.25">
      <c r="E66" s="27"/>
      <c r="F66" s="27"/>
      <c r="G66" s="27"/>
    </row>
    <row r="67" spans="1:10" s="5" customFormat="1" x14ac:dyDescent="0.25">
      <c r="A67"/>
      <c r="B67"/>
      <c r="C67" s="35"/>
      <c r="E67" s="27"/>
      <c r="F67" s="27"/>
      <c r="G67" s="27"/>
      <c r="H67"/>
      <c r="I67"/>
      <c r="J67"/>
    </row>
    <row r="68" spans="1:10" s="5" customFormat="1" x14ac:dyDescent="0.25">
      <c r="A68"/>
      <c r="B68"/>
      <c r="C68" s="35"/>
      <c r="E68" s="27"/>
      <c r="F68"/>
      <c r="G68"/>
      <c r="H68"/>
      <c r="I68"/>
      <c r="J68"/>
    </row>
    <row r="69" spans="1:10" s="5" customFormat="1" x14ac:dyDescent="0.25">
      <c r="A69"/>
      <c r="B69"/>
      <c r="C69" s="35"/>
      <c r="E69" s="27"/>
      <c r="F69"/>
      <c r="G69"/>
      <c r="H69"/>
      <c r="I69"/>
      <c r="J69"/>
    </row>
    <row r="70" spans="1:10" s="5" customFormat="1" x14ac:dyDescent="0.25">
      <c r="A70"/>
      <c r="B70"/>
      <c r="C70" s="35"/>
      <c r="E70" s="27"/>
      <c r="F70"/>
      <c r="G70"/>
      <c r="H70"/>
      <c r="I70"/>
      <c r="J70"/>
    </row>
    <row r="71" spans="1:10" s="5" customFormat="1" x14ac:dyDescent="0.25">
      <c r="A71"/>
      <c r="B71"/>
      <c r="C71" s="35"/>
      <c r="E71" s="27"/>
      <c r="F71"/>
      <c r="G71"/>
      <c r="H71"/>
      <c r="I71"/>
      <c r="J71"/>
    </row>
    <row r="72" spans="1:10" s="5" customFormat="1" x14ac:dyDescent="0.25">
      <c r="A72"/>
      <c r="B72"/>
      <c r="C72" s="35"/>
      <c r="E72" s="18"/>
      <c r="F72"/>
      <c r="G72"/>
      <c r="H72"/>
      <c r="I72"/>
      <c r="J72"/>
    </row>
    <row r="73" spans="1:10" s="5" customFormat="1" x14ac:dyDescent="0.25">
      <c r="A73"/>
      <c r="B73"/>
      <c r="C73" s="35"/>
      <c r="E73" s="18"/>
      <c r="F73"/>
      <c r="G73"/>
      <c r="H73"/>
      <c r="I73"/>
      <c r="J73"/>
    </row>
    <row r="74" spans="1:10" x14ac:dyDescent="0.25">
      <c r="E74" s="18"/>
    </row>
    <row r="75" spans="1:10" x14ac:dyDescent="0.25">
      <c r="E75" s="18"/>
    </row>
  </sheetData>
  <mergeCells count="4">
    <mergeCell ref="G27:J27"/>
    <mergeCell ref="A1:C1"/>
    <mergeCell ref="A2:C2"/>
    <mergeCell ref="A3:C3"/>
  </mergeCells>
  <pageMargins left="0.7" right="0.7" top="0.5" bottom="0.5" header="0.3" footer="0.3"/>
  <pageSetup scale="66"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63E5-BDFE-4925-A887-3F7633FB1660}">
  <sheetPr>
    <pageSetUpPr fitToPage="1"/>
  </sheetPr>
  <dimension ref="A1:J77"/>
  <sheetViews>
    <sheetView topLeftCell="C22" workbookViewId="0">
      <selection activeCell="B46" sqref="B46"/>
    </sheetView>
  </sheetViews>
  <sheetFormatPr defaultColWidth="8.85546875" defaultRowHeight="15" x14ac:dyDescent="0.25"/>
  <cols>
    <col min="2" max="2" width="60" customWidth="1"/>
    <col min="3" max="3" width="37" style="35" customWidth="1"/>
    <col min="4" max="5" width="19.42578125" style="5" hidden="1" customWidth="1"/>
    <col min="6" max="6" width="2.28515625" hidden="1" customWidth="1"/>
    <col min="7" max="7" width="15.28515625" hidden="1" customWidth="1"/>
    <col min="8" max="9" width="16.28515625" hidden="1" customWidth="1"/>
    <col min="10" max="10" width="15.140625" hidden="1" customWidth="1"/>
    <col min="11" max="11" width="0" hidden="1" customWidth="1"/>
  </cols>
  <sheetData>
    <row r="1" spans="1:10" x14ac:dyDescent="0.25">
      <c r="A1" s="63" t="s">
        <v>0</v>
      </c>
      <c r="B1" s="63"/>
      <c r="C1" s="63"/>
    </row>
    <row r="2" spans="1:10" x14ac:dyDescent="0.25">
      <c r="A2" s="63" t="s">
        <v>203</v>
      </c>
      <c r="B2" s="63"/>
      <c r="C2" s="63"/>
    </row>
    <row r="3" spans="1:10" x14ac:dyDescent="0.25">
      <c r="A3" s="63" t="s">
        <v>180</v>
      </c>
      <c r="B3" s="63"/>
      <c r="C3" s="63"/>
    </row>
    <row r="5" spans="1:10" x14ac:dyDescent="0.25">
      <c r="A5" s="7" t="s">
        <v>1</v>
      </c>
      <c r="B5" s="7" t="s">
        <v>2</v>
      </c>
      <c r="C5" s="7" t="s">
        <v>3</v>
      </c>
    </row>
    <row r="6" spans="1:10" x14ac:dyDescent="0.25">
      <c r="A6" s="8">
        <v>1</v>
      </c>
      <c r="B6" s="9" t="s">
        <v>4</v>
      </c>
      <c r="C6" s="8" t="s">
        <v>5</v>
      </c>
    </row>
    <row r="7" spans="1:10" x14ac:dyDescent="0.25">
      <c r="A7" s="8">
        <v>2</v>
      </c>
      <c r="B7" s="9" t="s">
        <v>6</v>
      </c>
      <c r="C7" s="10" t="s">
        <v>186</v>
      </c>
    </row>
    <row r="8" spans="1:10" x14ac:dyDescent="0.25">
      <c r="A8" s="8">
        <v>3</v>
      </c>
      <c r="B8" s="9" t="s">
        <v>7</v>
      </c>
      <c r="C8" s="8" t="s">
        <v>8</v>
      </c>
    </row>
    <row r="9" spans="1:10" x14ac:dyDescent="0.25">
      <c r="A9" s="8">
        <v>4</v>
      </c>
      <c r="B9" s="9" t="s">
        <v>9</v>
      </c>
      <c r="C9" s="8" t="s">
        <v>121</v>
      </c>
    </row>
    <row r="10" spans="1:10" s="5" customFormat="1" x14ac:dyDescent="0.25">
      <c r="A10" s="8">
        <v>5</v>
      </c>
      <c r="B10" s="9" t="s">
        <v>11</v>
      </c>
      <c r="C10" s="11" t="s">
        <v>122</v>
      </c>
      <c r="F10"/>
      <c r="G10"/>
      <c r="H10"/>
      <c r="I10"/>
      <c r="J10"/>
    </row>
    <row r="11" spans="1:10" s="5" customFormat="1" x14ac:dyDescent="0.25">
      <c r="A11" s="8">
        <v>6</v>
      </c>
      <c r="B11" s="9" t="s">
        <v>13</v>
      </c>
      <c r="C11" s="8" t="s">
        <v>123</v>
      </c>
      <c r="F11"/>
      <c r="G11"/>
      <c r="H11"/>
      <c r="I11"/>
      <c r="J11"/>
    </row>
    <row r="12" spans="1:10" s="5" customFormat="1" x14ac:dyDescent="0.25">
      <c r="A12" s="8">
        <v>7</v>
      </c>
      <c r="B12" s="9" t="s">
        <v>15</v>
      </c>
      <c r="C12" s="11" t="s">
        <v>124</v>
      </c>
      <c r="E12" s="6"/>
      <c r="F12"/>
      <c r="G12"/>
      <c r="H12"/>
      <c r="I12"/>
      <c r="J12"/>
    </row>
    <row r="13" spans="1:10" s="5" customFormat="1" x14ac:dyDescent="0.25">
      <c r="A13" s="8">
        <v>8</v>
      </c>
      <c r="B13" s="9" t="s">
        <v>17</v>
      </c>
      <c r="C13" s="11" t="s">
        <v>125</v>
      </c>
      <c r="E13" s="6"/>
      <c r="F13"/>
      <c r="G13"/>
      <c r="H13"/>
      <c r="I13"/>
      <c r="J13"/>
    </row>
    <row r="14" spans="1:10" s="5" customFormat="1" ht="42.75" customHeight="1" x14ac:dyDescent="0.25">
      <c r="A14" s="8">
        <v>9</v>
      </c>
      <c r="B14" s="9" t="s">
        <v>19</v>
      </c>
      <c r="C14" s="12" t="s">
        <v>126</v>
      </c>
      <c r="F14"/>
      <c r="G14"/>
      <c r="H14"/>
      <c r="I14"/>
      <c r="J14"/>
    </row>
    <row r="15" spans="1:10" s="5" customFormat="1" x14ac:dyDescent="0.25">
      <c r="A15" s="8">
        <v>10</v>
      </c>
      <c r="B15" s="9" t="s">
        <v>21</v>
      </c>
      <c r="C15" s="42" t="s">
        <v>127</v>
      </c>
      <c r="E15" s="6"/>
      <c r="F15"/>
      <c r="G15"/>
      <c r="H15"/>
      <c r="I15"/>
      <c r="J15"/>
    </row>
    <row r="16" spans="1:10" s="5" customFormat="1" ht="30" x14ac:dyDescent="0.25">
      <c r="A16" s="8">
        <v>11</v>
      </c>
      <c r="B16" s="13" t="s">
        <v>23</v>
      </c>
      <c r="C16" s="12" t="s">
        <v>106</v>
      </c>
      <c r="F16"/>
      <c r="G16"/>
      <c r="H16"/>
      <c r="I16"/>
      <c r="J16"/>
    </row>
    <row r="17" spans="1:10" s="5" customFormat="1" ht="45" customHeight="1" x14ac:dyDescent="0.25">
      <c r="A17" s="8">
        <v>12</v>
      </c>
      <c r="B17" s="9" t="s">
        <v>25</v>
      </c>
      <c r="C17" s="43" t="s">
        <v>128</v>
      </c>
      <c r="F17"/>
      <c r="G17"/>
      <c r="H17"/>
      <c r="I17"/>
      <c r="J17"/>
    </row>
    <row r="18" spans="1:10" s="5" customFormat="1" ht="273.75" customHeight="1" x14ac:dyDescent="0.25">
      <c r="A18" s="15">
        <v>13</v>
      </c>
      <c r="B18" s="16" t="s">
        <v>27</v>
      </c>
      <c r="C18" s="17" t="s">
        <v>108</v>
      </c>
      <c r="F18"/>
      <c r="G18"/>
      <c r="H18"/>
      <c r="I18"/>
      <c r="J18"/>
    </row>
    <row r="19" spans="1:10" s="5" customFormat="1" x14ac:dyDescent="0.25">
      <c r="A19" s="8">
        <v>14</v>
      </c>
      <c r="B19" s="9" t="s">
        <v>29</v>
      </c>
      <c r="C19" s="12" t="s">
        <v>129</v>
      </c>
      <c r="F19"/>
      <c r="G19"/>
      <c r="H19"/>
      <c r="I19"/>
      <c r="J19"/>
    </row>
    <row r="20" spans="1:10" s="5" customFormat="1" ht="75" x14ac:dyDescent="0.25">
      <c r="A20" s="8">
        <v>15</v>
      </c>
      <c r="B20" s="9" t="s">
        <v>31</v>
      </c>
      <c r="C20" s="12" t="s">
        <v>130</v>
      </c>
      <c r="F20"/>
      <c r="G20"/>
      <c r="H20"/>
      <c r="I20"/>
      <c r="J20"/>
    </row>
    <row r="21" spans="1:10" s="5" customFormat="1" x14ac:dyDescent="0.25">
      <c r="A21" s="8">
        <v>16</v>
      </c>
      <c r="B21" s="9" t="s">
        <v>33</v>
      </c>
      <c r="C21" s="12" t="s">
        <v>91</v>
      </c>
      <c r="F21"/>
      <c r="G21"/>
      <c r="H21"/>
      <c r="I21"/>
      <c r="J21"/>
    </row>
    <row r="22" spans="1:10" s="5" customFormat="1" x14ac:dyDescent="0.25">
      <c r="A22" s="8">
        <v>17</v>
      </c>
      <c r="B22" s="9" t="s">
        <v>35</v>
      </c>
      <c r="C22" s="12" t="s">
        <v>92</v>
      </c>
      <c r="F22"/>
      <c r="G22"/>
      <c r="H22"/>
      <c r="I22"/>
      <c r="J22"/>
    </row>
    <row r="23" spans="1:10" x14ac:dyDescent="0.25">
      <c r="A23" s="8">
        <v>18</v>
      </c>
      <c r="B23" s="9" t="s">
        <v>37</v>
      </c>
      <c r="C23" s="20" t="s">
        <v>190</v>
      </c>
      <c r="D23" s="27"/>
      <c r="E23" s="18"/>
    </row>
    <row r="24" spans="1:10" ht="75" customHeight="1" x14ac:dyDescent="0.25">
      <c r="A24" s="8">
        <v>19</v>
      </c>
      <c r="B24" s="9" t="s">
        <v>39</v>
      </c>
      <c r="C24" s="43" t="s">
        <v>112</v>
      </c>
    </row>
    <row r="25" spans="1:10" ht="14.45" customHeight="1" x14ac:dyDescent="0.25">
      <c r="A25" s="8">
        <v>20</v>
      </c>
      <c r="B25" s="9" t="s">
        <v>41</v>
      </c>
      <c r="C25" s="8" t="s">
        <v>42</v>
      </c>
    </row>
    <row r="26" spans="1:10" ht="30" x14ac:dyDescent="0.25">
      <c r="A26" s="8">
        <v>21</v>
      </c>
      <c r="B26" s="16" t="s">
        <v>43</v>
      </c>
      <c r="C26" s="12" t="s">
        <v>131</v>
      </c>
      <c r="D26" s="18"/>
      <c r="E26" s="18"/>
      <c r="F26" s="6"/>
    </row>
    <row r="27" spans="1:10" x14ac:dyDescent="0.25">
      <c r="A27" s="8">
        <v>22</v>
      </c>
      <c r="B27" s="9" t="s">
        <v>45</v>
      </c>
      <c r="C27" s="44" t="s">
        <v>114</v>
      </c>
      <c r="D27" s="19">
        <v>0</v>
      </c>
      <c r="G27" s="62" t="s">
        <v>50</v>
      </c>
      <c r="H27" s="62"/>
      <c r="I27" s="62"/>
      <c r="J27" s="62"/>
    </row>
    <row r="28" spans="1:10" x14ac:dyDescent="0.25">
      <c r="A28" s="8">
        <v>23</v>
      </c>
      <c r="B28" s="9" t="s">
        <v>46</v>
      </c>
      <c r="C28" s="20" t="s">
        <v>198</v>
      </c>
      <c r="D28" s="45">
        <f>+(I30+J30)/2</f>
        <v>389437.81</v>
      </c>
      <c r="G28" s="22" t="s">
        <v>115</v>
      </c>
      <c r="H28" s="22" t="s">
        <v>116</v>
      </c>
      <c r="I28" s="22" t="s">
        <v>117</v>
      </c>
      <c r="J28" s="22" t="s">
        <v>118</v>
      </c>
    </row>
    <row r="29" spans="1:10" x14ac:dyDescent="0.25">
      <c r="A29" s="8">
        <v>24</v>
      </c>
      <c r="B29" s="9" t="s">
        <v>47</v>
      </c>
      <c r="C29" s="8" t="s">
        <v>42</v>
      </c>
      <c r="D29" s="21"/>
      <c r="E29" s="46" t="s">
        <v>119</v>
      </c>
      <c r="G29" s="22">
        <v>0</v>
      </c>
      <c r="H29" s="22">
        <v>0</v>
      </c>
      <c r="I29" s="22">
        <v>0</v>
      </c>
      <c r="J29" s="22">
        <v>0</v>
      </c>
    </row>
    <row r="30" spans="1:10" x14ac:dyDescent="0.25">
      <c r="A30" s="8">
        <v>25</v>
      </c>
      <c r="B30" s="9" t="s">
        <v>55</v>
      </c>
      <c r="C30" s="1">
        <v>66907500</v>
      </c>
      <c r="D30" s="2">
        <f>+J34</f>
        <v>54420000</v>
      </c>
      <c r="G30" s="22">
        <f>SUM(G31:G33)</f>
        <v>0</v>
      </c>
      <c r="H30" s="22">
        <f t="shared" ref="H30:J30" si="0">SUM(H31:H33)</f>
        <v>0</v>
      </c>
      <c r="I30" s="47">
        <f t="shared" si="0"/>
        <v>367735.9</v>
      </c>
      <c r="J30" s="47">
        <f t="shared" si="0"/>
        <v>411139.72</v>
      </c>
    </row>
    <row r="31" spans="1:10" x14ac:dyDescent="0.25">
      <c r="A31" s="8">
        <v>26</v>
      </c>
      <c r="B31" s="9" t="s">
        <v>61</v>
      </c>
      <c r="C31" s="1">
        <v>8092500</v>
      </c>
      <c r="D31" s="1">
        <f>75000000-D30</f>
        <v>20580000</v>
      </c>
      <c r="E31" s="46" t="s">
        <v>69</v>
      </c>
      <c r="G31" s="23">
        <v>0</v>
      </c>
      <c r="H31" s="23"/>
      <c r="I31" s="23">
        <v>89074.53</v>
      </c>
      <c r="J31" s="23">
        <v>150751.24</v>
      </c>
    </row>
    <row r="32" spans="1:10" x14ac:dyDescent="0.25">
      <c r="A32" s="8">
        <v>27</v>
      </c>
      <c r="B32" s="9" t="s">
        <v>64</v>
      </c>
      <c r="C32" s="20" t="s">
        <v>191</v>
      </c>
      <c r="D32" s="20">
        <v>0</v>
      </c>
      <c r="E32" s="29" t="s">
        <v>72</v>
      </c>
      <c r="F32" s="3"/>
      <c r="G32" s="3">
        <v>0</v>
      </c>
      <c r="H32" s="3">
        <v>0</v>
      </c>
      <c r="I32" s="3">
        <v>141614.79999999999</v>
      </c>
      <c r="J32" s="3">
        <v>127910.13</v>
      </c>
    </row>
    <row r="33" spans="1:10" x14ac:dyDescent="0.25">
      <c r="A33" s="8">
        <v>28</v>
      </c>
      <c r="B33" s="9" t="s">
        <v>65</v>
      </c>
      <c r="C33" s="8" t="s">
        <v>66</v>
      </c>
      <c r="D33" s="18"/>
      <c r="E33" s="29" t="s">
        <v>74</v>
      </c>
      <c r="F33" s="3"/>
      <c r="G33" s="3">
        <v>0</v>
      </c>
      <c r="H33" s="3">
        <v>0</v>
      </c>
      <c r="I33" s="3">
        <v>137046.57</v>
      </c>
      <c r="J33" s="3">
        <v>132478.35</v>
      </c>
    </row>
    <row r="34" spans="1:10" x14ac:dyDescent="0.25">
      <c r="A34" s="8">
        <v>29</v>
      </c>
      <c r="B34" s="9" t="s">
        <v>68</v>
      </c>
      <c r="C34" s="8" t="s">
        <v>66</v>
      </c>
      <c r="D34" s="18"/>
      <c r="E34" s="25" t="s">
        <v>76</v>
      </c>
      <c r="F34" s="3"/>
      <c r="G34" s="4">
        <v>0</v>
      </c>
      <c r="H34" s="33">
        <v>41685000</v>
      </c>
      <c r="I34" s="33">
        <f>+H34-I29</f>
        <v>41685000</v>
      </c>
      <c r="J34" s="33">
        <f>+I34-J29+12735000</f>
        <v>54420000</v>
      </c>
    </row>
    <row r="35" spans="1:10" x14ac:dyDescent="0.25">
      <c r="A35" s="8">
        <v>30</v>
      </c>
      <c r="B35" s="9" t="s">
        <v>70</v>
      </c>
      <c r="C35" s="32" t="s">
        <v>71</v>
      </c>
      <c r="D35" s="24"/>
      <c r="E35" s="3"/>
      <c r="F35" s="6"/>
      <c r="H35" s="49"/>
      <c r="I35" s="50"/>
      <c r="J35" s="50"/>
    </row>
    <row r="36" spans="1:10" x14ac:dyDescent="0.25">
      <c r="A36" s="8">
        <v>31</v>
      </c>
      <c r="B36" s="9" t="s">
        <v>73</v>
      </c>
      <c r="C36" s="8" t="s">
        <v>66</v>
      </c>
      <c r="D36" s="24"/>
      <c r="E36" s="3"/>
      <c r="F36" s="6"/>
      <c r="H36" s="49"/>
      <c r="J36" s="50"/>
    </row>
    <row r="37" spans="1:10" x14ac:dyDescent="0.25">
      <c r="A37" s="8">
        <v>32</v>
      </c>
      <c r="B37" s="9" t="s">
        <v>75</v>
      </c>
      <c r="C37" s="8" t="s">
        <v>66</v>
      </c>
      <c r="D37" s="24"/>
      <c r="E37" s="3"/>
      <c r="F37" s="6"/>
    </row>
    <row r="38" spans="1:10" ht="30" x14ac:dyDescent="0.25">
      <c r="A38" s="8">
        <v>33</v>
      </c>
      <c r="B38" s="16" t="s">
        <v>77</v>
      </c>
      <c r="C38" s="17" t="s">
        <v>192</v>
      </c>
      <c r="D38" s="34"/>
      <c r="E38" s="3"/>
      <c r="F38" s="6"/>
    </row>
    <row r="39" spans="1:10" x14ac:dyDescent="0.25">
      <c r="A39" s="8">
        <v>34</v>
      </c>
      <c r="B39" s="9" t="s">
        <v>78</v>
      </c>
      <c r="C39" s="8"/>
      <c r="D39" s="27"/>
      <c r="E39" s="3"/>
      <c r="F39" s="6"/>
    </row>
    <row r="40" spans="1:10" x14ac:dyDescent="0.25">
      <c r="A40" s="35"/>
      <c r="D40" s="27"/>
      <c r="E40" s="18"/>
      <c r="F40" s="6"/>
    </row>
    <row r="41" spans="1:10" x14ac:dyDescent="0.25">
      <c r="A41" s="36" t="s">
        <v>79</v>
      </c>
      <c r="C41" s="35" t="s">
        <v>80</v>
      </c>
      <c r="D41" s="27"/>
      <c r="E41" s="18"/>
      <c r="F41" s="6"/>
    </row>
    <row r="42" spans="1:10" x14ac:dyDescent="0.25">
      <c r="A42" s="64" t="s">
        <v>204</v>
      </c>
      <c r="D42" s="27"/>
      <c r="E42" s="24"/>
      <c r="H42" s="48"/>
      <c r="I42" s="49"/>
      <c r="J42" s="49"/>
    </row>
    <row r="43" spans="1:10" x14ac:dyDescent="0.25">
      <c r="A43" s="37" t="s">
        <v>81</v>
      </c>
      <c r="C43" s="61" t="s">
        <v>196</v>
      </c>
      <c r="D43" s="27"/>
      <c r="E43" s="24"/>
      <c r="H43" s="48"/>
      <c r="I43" s="49"/>
      <c r="J43" s="49"/>
    </row>
    <row r="44" spans="1:10" x14ac:dyDescent="0.25">
      <c r="A44" s="38" t="s">
        <v>82</v>
      </c>
      <c r="D44" s="27"/>
      <c r="E44" s="24"/>
      <c r="H44" s="48"/>
      <c r="I44" s="49"/>
      <c r="J44" s="49"/>
    </row>
    <row r="45" spans="1:10" x14ac:dyDescent="0.25">
      <c r="A45" s="38"/>
      <c r="D45" s="27"/>
      <c r="E45" s="24"/>
      <c r="H45" s="48"/>
      <c r="I45" s="49"/>
      <c r="J45" s="49"/>
    </row>
    <row r="46" spans="1:10" x14ac:dyDescent="0.25">
      <c r="D46" s="27"/>
      <c r="E46" s="24"/>
      <c r="H46" s="48"/>
      <c r="I46" s="49"/>
      <c r="J46" s="49"/>
    </row>
    <row r="47" spans="1:10" x14ac:dyDescent="0.25">
      <c r="C47" s="39"/>
      <c r="D47" s="18"/>
      <c r="E47" s="24"/>
      <c r="H47" s="48"/>
      <c r="I47" s="49"/>
      <c r="J47" s="49"/>
    </row>
    <row r="48" spans="1:10" x14ac:dyDescent="0.25">
      <c r="C48" s="39"/>
      <c r="D48" s="18"/>
      <c r="E48" s="24"/>
      <c r="H48" s="48"/>
      <c r="I48" s="49"/>
      <c r="J48" s="49"/>
    </row>
    <row r="49" spans="3:10" x14ac:dyDescent="0.25">
      <c r="C49" s="40"/>
      <c r="D49" s="18"/>
      <c r="E49" s="24"/>
      <c r="H49" s="48"/>
      <c r="I49" s="49"/>
      <c r="J49" s="49"/>
    </row>
    <row r="50" spans="3:10" x14ac:dyDescent="0.25">
      <c r="C50" s="39"/>
      <c r="E50" s="24"/>
    </row>
    <row r="51" spans="3:10" x14ac:dyDescent="0.25">
      <c r="C51" s="39"/>
      <c r="E51" s="24"/>
    </row>
    <row r="52" spans="3:10" x14ac:dyDescent="0.25">
      <c r="E52" s="24"/>
    </row>
    <row r="53" spans="3:10" x14ac:dyDescent="0.25">
      <c r="E53" s="24"/>
    </row>
    <row r="54" spans="3:10" x14ac:dyDescent="0.25">
      <c r="E54" s="24"/>
    </row>
    <row r="55" spans="3:10" x14ac:dyDescent="0.25">
      <c r="E55" s="24"/>
    </row>
    <row r="56" spans="3:10" x14ac:dyDescent="0.25">
      <c r="E56" s="24"/>
    </row>
    <row r="57" spans="3:10" x14ac:dyDescent="0.25">
      <c r="E57" s="24"/>
    </row>
    <row r="58" spans="3:10" x14ac:dyDescent="0.25">
      <c r="E58" s="24"/>
    </row>
    <row r="60" spans="3:10" x14ac:dyDescent="0.25">
      <c r="E60" s="18"/>
    </row>
    <row r="61" spans="3:10" x14ac:dyDescent="0.25">
      <c r="E61" s="18"/>
    </row>
    <row r="62" spans="3:10" x14ac:dyDescent="0.25">
      <c r="E62" s="18"/>
    </row>
    <row r="63" spans="3:10" x14ac:dyDescent="0.25">
      <c r="E63" s="18"/>
    </row>
    <row r="64" spans="3:10" x14ac:dyDescent="0.25">
      <c r="E64" s="18"/>
    </row>
    <row r="65" spans="1:10" x14ac:dyDescent="0.25">
      <c r="E65" s="18"/>
    </row>
    <row r="66" spans="1:10" x14ac:dyDescent="0.25">
      <c r="E66" s="27"/>
    </row>
    <row r="67" spans="1:10" s="5" customFormat="1" x14ac:dyDescent="0.25">
      <c r="A67"/>
      <c r="B67"/>
      <c r="C67" s="35"/>
      <c r="E67" s="27"/>
      <c r="F67"/>
      <c r="G67"/>
      <c r="H67"/>
      <c r="I67"/>
      <c r="J67"/>
    </row>
    <row r="68" spans="1:10" s="5" customFormat="1" x14ac:dyDescent="0.25">
      <c r="A68"/>
      <c r="B68"/>
      <c r="C68" s="35"/>
      <c r="E68" s="27"/>
      <c r="F68"/>
      <c r="G68"/>
      <c r="H68"/>
      <c r="I68"/>
      <c r="J68"/>
    </row>
    <row r="69" spans="1:10" s="5" customFormat="1" x14ac:dyDescent="0.25">
      <c r="A69"/>
      <c r="B69"/>
      <c r="C69" s="35"/>
      <c r="E69" s="27"/>
      <c r="F69"/>
      <c r="G69"/>
      <c r="H69"/>
      <c r="I69"/>
      <c r="J69"/>
    </row>
    <row r="70" spans="1:10" s="5" customFormat="1" x14ac:dyDescent="0.25">
      <c r="A70"/>
      <c r="B70"/>
      <c r="C70" s="35"/>
      <c r="E70" s="27"/>
      <c r="F70"/>
      <c r="G70"/>
      <c r="H70"/>
      <c r="I70"/>
      <c r="J70"/>
    </row>
    <row r="71" spans="1:10" s="5" customFormat="1" x14ac:dyDescent="0.25">
      <c r="A71"/>
      <c r="B71"/>
      <c r="C71" s="35"/>
      <c r="E71" s="27"/>
      <c r="F71"/>
    </row>
    <row r="72" spans="1:10" s="5" customFormat="1" x14ac:dyDescent="0.25">
      <c r="A72"/>
      <c r="B72"/>
      <c r="C72" s="35"/>
      <c r="E72" s="18"/>
      <c r="F72"/>
    </row>
    <row r="73" spans="1:10" s="5" customFormat="1" x14ac:dyDescent="0.25">
      <c r="A73"/>
      <c r="B73"/>
      <c r="C73" s="35"/>
      <c r="E73" s="18"/>
      <c r="F73"/>
    </row>
    <row r="74" spans="1:10" x14ac:dyDescent="0.25">
      <c r="E74" s="18"/>
      <c r="G74" s="5"/>
      <c r="H74" s="5"/>
      <c r="I74" s="5"/>
      <c r="J74" s="5"/>
    </row>
    <row r="75" spans="1:10" x14ac:dyDescent="0.25">
      <c r="E75" s="18"/>
      <c r="G75" s="5"/>
      <c r="H75" s="5"/>
      <c r="I75" s="5"/>
      <c r="J75" s="5"/>
    </row>
    <row r="76" spans="1:10" x14ac:dyDescent="0.25">
      <c r="G76" s="5"/>
      <c r="H76" s="5"/>
      <c r="I76" s="5"/>
      <c r="J76" s="5"/>
    </row>
    <row r="77" spans="1:10" x14ac:dyDescent="0.25">
      <c r="G77" s="5"/>
      <c r="H77" s="5"/>
      <c r="I77" s="5"/>
      <c r="J77" s="5"/>
    </row>
  </sheetData>
  <mergeCells count="4">
    <mergeCell ref="G27:J27"/>
    <mergeCell ref="A1:C1"/>
    <mergeCell ref="A2:C2"/>
    <mergeCell ref="A3:C3"/>
  </mergeCells>
  <pageMargins left="0.7" right="0.7" top="0.5" bottom="0.5" header="0.3" footer="0.3"/>
  <pageSetup scale="64"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26E6A-57FA-4A98-B91D-AB4B3460A499}">
  <sheetPr>
    <pageSetUpPr fitToPage="1"/>
  </sheetPr>
  <dimension ref="A1:I77"/>
  <sheetViews>
    <sheetView topLeftCell="A22" workbookViewId="0">
      <selection activeCell="B46" sqref="B46"/>
    </sheetView>
  </sheetViews>
  <sheetFormatPr defaultColWidth="8.85546875" defaultRowHeight="15" x14ac:dyDescent="0.25"/>
  <cols>
    <col min="2" max="2" width="60" customWidth="1"/>
    <col min="3" max="3" width="37" style="35" customWidth="1"/>
    <col min="4" max="5" width="19.42578125" style="5" hidden="1" customWidth="1"/>
    <col min="6" max="6" width="15.28515625" hidden="1" customWidth="1"/>
    <col min="7" max="7" width="12.7109375" hidden="1" customWidth="1"/>
    <col min="8" max="8" width="14.28515625" hidden="1" customWidth="1"/>
    <col min="9" max="9" width="15.28515625" hidden="1" customWidth="1"/>
  </cols>
  <sheetData>
    <row r="1" spans="1:9" x14ac:dyDescent="0.25">
      <c r="A1" s="63" t="s">
        <v>0</v>
      </c>
      <c r="B1" s="63"/>
      <c r="C1" s="63"/>
    </row>
    <row r="2" spans="1:9" x14ac:dyDescent="0.25">
      <c r="A2" s="63" t="s">
        <v>203</v>
      </c>
      <c r="B2" s="63"/>
      <c r="C2" s="63"/>
    </row>
    <row r="3" spans="1:9" x14ac:dyDescent="0.25">
      <c r="A3" s="63" t="s">
        <v>180</v>
      </c>
      <c r="B3" s="63"/>
      <c r="C3" s="63"/>
    </row>
    <row r="5" spans="1:9" x14ac:dyDescent="0.25">
      <c r="A5" s="7" t="s">
        <v>1</v>
      </c>
      <c r="B5" s="7" t="s">
        <v>2</v>
      </c>
      <c r="C5" s="7" t="s">
        <v>3</v>
      </c>
    </row>
    <row r="6" spans="1:9" x14ac:dyDescent="0.25">
      <c r="A6" s="8">
        <v>1</v>
      </c>
      <c r="B6" s="9" t="s">
        <v>4</v>
      </c>
      <c r="C6" s="8" t="s">
        <v>5</v>
      </c>
    </row>
    <row r="7" spans="1:9" x14ac:dyDescent="0.25">
      <c r="A7" s="8">
        <v>2</v>
      </c>
      <c r="B7" s="9" t="s">
        <v>6</v>
      </c>
      <c r="C7" s="10" t="s">
        <v>186</v>
      </c>
    </row>
    <row r="8" spans="1:9" x14ac:dyDescent="0.25">
      <c r="A8" s="8">
        <v>3</v>
      </c>
      <c r="B8" s="9" t="s">
        <v>7</v>
      </c>
      <c r="C8" s="8" t="s">
        <v>8</v>
      </c>
    </row>
    <row r="9" spans="1:9" x14ac:dyDescent="0.25">
      <c r="A9" s="8">
        <v>4</v>
      </c>
      <c r="B9" s="9" t="s">
        <v>9</v>
      </c>
      <c r="C9" s="41" t="s">
        <v>132</v>
      </c>
    </row>
    <row r="10" spans="1:9" s="5" customFormat="1" x14ac:dyDescent="0.25">
      <c r="A10" s="8">
        <v>5</v>
      </c>
      <c r="B10" s="9" t="s">
        <v>11</v>
      </c>
      <c r="C10" s="11" t="s">
        <v>133</v>
      </c>
      <c r="F10"/>
      <c r="G10"/>
      <c r="H10"/>
      <c r="I10"/>
    </row>
    <row r="11" spans="1:9" s="5" customFormat="1" x14ac:dyDescent="0.25">
      <c r="A11" s="8">
        <v>6</v>
      </c>
      <c r="B11" s="9" t="s">
        <v>13</v>
      </c>
      <c r="C11" s="8" t="s">
        <v>134</v>
      </c>
      <c r="F11"/>
      <c r="G11"/>
      <c r="H11"/>
      <c r="I11"/>
    </row>
    <row r="12" spans="1:9" s="5" customFormat="1" x14ac:dyDescent="0.25">
      <c r="A12" s="8">
        <v>7</v>
      </c>
      <c r="B12" s="9" t="s">
        <v>15</v>
      </c>
      <c r="C12" s="11" t="s">
        <v>135</v>
      </c>
      <c r="E12" s="6"/>
      <c r="F12"/>
      <c r="G12"/>
      <c r="H12"/>
      <c r="I12"/>
    </row>
    <row r="13" spans="1:9" s="5" customFormat="1" x14ac:dyDescent="0.25">
      <c r="A13" s="8">
        <v>8</v>
      </c>
      <c r="B13" s="9" t="s">
        <v>17</v>
      </c>
      <c r="C13" s="11" t="s">
        <v>136</v>
      </c>
      <c r="E13" s="6"/>
      <c r="F13"/>
      <c r="G13"/>
      <c r="H13"/>
      <c r="I13"/>
    </row>
    <row r="14" spans="1:9" s="5" customFormat="1" ht="45.75" customHeight="1" x14ac:dyDescent="0.25">
      <c r="A14" s="8">
        <v>9</v>
      </c>
      <c r="B14" s="9" t="s">
        <v>19</v>
      </c>
      <c r="C14" s="12" t="s">
        <v>137</v>
      </c>
      <c r="F14"/>
      <c r="G14"/>
      <c r="H14"/>
      <c r="I14"/>
    </row>
    <row r="15" spans="1:9" s="5" customFormat="1" x14ac:dyDescent="0.25">
      <c r="A15" s="8">
        <v>10</v>
      </c>
      <c r="B15" s="9" t="s">
        <v>21</v>
      </c>
      <c r="C15" s="42" t="s">
        <v>138</v>
      </c>
      <c r="E15" s="6"/>
    </row>
    <row r="16" spans="1:9" s="5" customFormat="1" ht="30" x14ac:dyDescent="0.25">
      <c r="A16" s="8">
        <v>11</v>
      </c>
      <c r="B16" s="13" t="s">
        <v>23</v>
      </c>
      <c r="C16" s="12" t="s">
        <v>106</v>
      </c>
    </row>
    <row r="17" spans="1:9" s="5" customFormat="1" ht="45" customHeight="1" x14ac:dyDescent="0.25">
      <c r="A17" s="8">
        <v>12</v>
      </c>
      <c r="B17" s="9" t="s">
        <v>25</v>
      </c>
      <c r="C17" s="43" t="s">
        <v>139</v>
      </c>
    </row>
    <row r="18" spans="1:9" s="5" customFormat="1" ht="270.75" customHeight="1" x14ac:dyDescent="0.25">
      <c r="A18" s="15">
        <v>13</v>
      </c>
      <c r="B18" s="16" t="s">
        <v>27</v>
      </c>
      <c r="C18" s="17" t="s">
        <v>108</v>
      </c>
    </row>
    <row r="19" spans="1:9" s="5" customFormat="1" x14ac:dyDescent="0.25">
      <c r="A19" s="8">
        <v>14</v>
      </c>
      <c r="B19" s="9" t="s">
        <v>29</v>
      </c>
      <c r="C19" s="12" t="s">
        <v>140</v>
      </c>
    </row>
    <row r="20" spans="1:9" s="5" customFormat="1" ht="75" x14ac:dyDescent="0.25">
      <c r="A20" s="8">
        <v>15</v>
      </c>
      <c r="B20" s="9" t="s">
        <v>31</v>
      </c>
      <c r="C20" s="12" t="s">
        <v>141</v>
      </c>
    </row>
    <row r="21" spans="1:9" s="5" customFormat="1" x14ac:dyDescent="0.25">
      <c r="A21" s="8">
        <v>16</v>
      </c>
      <c r="B21" s="9" t="s">
        <v>33</v>
      </c>
      <c r="C21" s="12" t="s">
        <v>91</v>
      </c>
    </row>
    <row r="22" spans="1:9" s="5" customFormat="1" x14ac:dyDescent="0.25">
      <c r="A22" s="8">
        <v>17</v>
      </c>
      <c r="B22" s="9" t="s">
        <v>35</v>
      </c>
      <c r="C22" s="12" t="s">
        <v>92</v>
      </c>
    </row>
    <row r="23" spans="1:9" x14ac:dyDescent="0.25">
      <c r="A23" s="8">
        <v>18</v>
      </c>
      <c r="B23" s="9" t="s">
        <v>37</v>
      </c>
      <c r="C23" s="20" t="s">
        <v>193</v>
      </c>
      <c r="D23" s="27"/>
      <c r="E23" s="18"/>
    </row>
    <row r="24" spans="1:9" ht="75" customHeight="1" x14ac:dyDescent="0.25">
      <c r="A24" s="8">
        <v>19</v>
      </c>
      <c r="B24" s="9" t="s">
        <v>39</v>
      </c>
      <c r="C24" s="43" t="s">
        <v>112</v>
      </c>
    </row>
    <row r="25" spans="1:9" ht="14.45" customHeight="1" x14ac:dyDescent="0.25">
      <c r="A25" s="8">
        <v>20</v>
      </c>
      <c r="B25" s="9" t="s">
        <v>41</v>
      </c>
      <c r="C25" s="8" t="s">
        <v>42</v>
      </c>
    </row>
    <row r="26" spans="1:9" ht="30" x14ac:dyDescent="0.25">
      <c r="A26" s="8">
        <v>21</v>
      </c>
      <c r="B26" s="16" t="s">
        <v>43</v>
      </c>
      <c r="C26" s="12" t="s">
        <v>142</v>
      </c>
      <c r="D26" s="18"/>
      <c r="E26" s="18"/>
    </row>
    <row r="27" spans="1:9" x14ac:dyDescent="0.25">
      <c r="A27" s="8">
        <v>22</v>
      </c>
      <c r="B27" s="9" t="s">
        <v>45</v>
      </c>
      <c r="C27" s="44" t="s">
        <v>114</v>
      </c>
      <c r="D27" s="19">
        <v>0</v>
      </c>
      <c r="F27" s="62" t="s">
        <v>51</v>
      </c>
      <c r="G27" s="62"/>
      <c r="H27" s="62"/>
      <c r="I27" s="62"/>
    </row>
    <row r="28" spans="1:9" x14ac:dyDescent="0.25">
      <c r="A28" s="8">
        <v>23</v>
      </c>
      <c r="B28" s="9" t="s">
        <v>46</v>
      </c>
      <c r="C28" s="20" t="s">
        <v>199</v>
      </c>
      <c r="D28" s="45">
        <f>+(G30+H30+I30)/2</f>
        <v>311735.2</v>
      </c>
      <c r="F28" s="22" t="s">
        <v>115</v>
      </c>
      <c r="G28" s="22" t="s">
        <v>116</v>
      </c>
      <c r="H28" s="22" t="s">
        <v>117</v>
      </c>
      <c r="I28" s="22" t="s">
        <v>118</v>
      </c>
    </row>
    <row r="29" spans="1:9" x14ac:dyDescent="0.25">
      <c r="A29" s="8">
        <v>24</v>
      </c>
      <c r="B29" s="9" t="s">
        <v>47</v>
      </c>
      <c r="C29" s="8" t="s">
        <v>42</v>
      </c>
      <c r="D29" s="21"/>
      <c r="E29" s="46" t="s">
        <v>119</v>
      </c>
      <c r="F29" s="22">
        <v>0</v>
      </c>
      <c r="G29" s="22">
        <v>0</v>
      </c>
      <c r="H29" s="22">
        <v>0</v>
      </c>
      <c r="I29" s="22">
        <v>0</v>
      </c>
    </row>
    <row r="30" spans="1:9" x14ac:dyDescent="0.25">
      <c r="A30" s="8">
        <v>25</v>
      </c>
      <c r="B30" s="9" t="s">
        <v>55</v>
      </c>
      <c r="C30" s="1">
        <v>49972001.326413006</v>
      </c>
      <c r="D30" s="2">
        <f>+I34</f>
        <v>25790549.886413001</v>
      </c>
      <c r="F30" s="22">
        <f>SUM(F31:F33)</f>
        <v>0</v>
      </c>
      <c r="G30" s="47">
        <f t="shared" ref="G30" si="0">SUM(G31:G33)</f>
        <v>106246.22</v>
      </c>
      <c r="H30" s="47">
        <f>SUM(H31:H33)</f>
        <v>260025.27000000002</v>
      </c>
      <c r="I30" s="47">
        <f>SUM(I31:I33)</f>
        <v>257198.91</v>
      </c>
    </row>
    <row r="31" spans="1:9" x14ac:dyDescent="0.25">
      <c r="A31" s="8">
        <v>26</v>
      </c>
      <c r="B31" s="9" t="s">
        <v>61</v>
      </c>
      <c r="C31" s="1">
        <v>0</v>
      </c>
      <c r="D31" s="1">
        <f>50000000-D30</f>
        <v>24209450.113586999</v>
      </c>
      <c r="E31" s="46" t="s">
        <v>69</v>
      </c>
      <c r="F31" s="23">
        <v>0</v>
      </c>
      <c r="G31" s="23">
        <v>0</v>
      </c>
      <c r="H31" s="23">
        <v>84790.85</v>
      </c>
      <c r="I31" s="23">
        <v>84790.85</v>
      </c>
    </row>
    <row r="32" spans="1:9" x14ac:dyDescent="0.25">
      <c r="A32" s="8">
        <v>27</v>
      </c>
      <c r="B32" s="9" t="s">
        <v>64</v>
      </c>
      <c r="C32" s="20" t="s">
        <v>194</v>
      </c>
      <c r="D32" s="20">
        <f>+I34-D27</f>
        <v>25790549.886413001</v>
      </c>
      <c r="E32" s="29" t="s">
        <v>72</v>
      </c>
      <c r="F32" s="3">
        <v>0</v>
      </c>
      <c r="G32" s="3">
        <v>26286.639999999999</v>
      </c>
      <c r="H32" s="3">
        <v>93269.93</v>
      </c>
      <c r="I32" s="6">
        <v>87617.209999999992</v>
      </c>
    </row>
    <row r="33" spans="1:9" x14ac:dyDescent="0.25">
      <c r="A33" s="8">
        <v>28</v>
      </c>
      <c r="B33" s="9" t="s">
        <v>65</v>
      </c>
      <c r="C33" s="8" t="s">
        <v>66</v>
      </c>
      <c r="D33" s="18"/>
      <c r="E33" s="29" t="s">
        <v>74</v>
      </c>
      <c r="F33" s="3">
        <v>0</v>
      </c>
      <c r="G33" s="3">
        <v>79959.58</v>
      </c>
      <c r="H33" s="3">
        <v>81964.490000000005</v>
      </c>
      <c r="I33" s="6">
        <v>84790.85</v>
      </c>
    </row>
    <row r="34" spans="1:9" x14ac:dyDescent="0.25">
      <c r="A34" s="8">
        <v>29</v>
      </c>
      <c r="B34" s="9" t="s">
        <v>68</v>
      </c>
      <c r="C34" s="8" t="s">
        <v>66</v>
      </c>
      <c r="D34" s="18"/>
      <c r="E34" s="25" t="s">
        <v>76</v>
      </c>
      <c r="F34" s="4">
        <v>0</v>
      </c>
      <c r="G34" s="33">
        <v>25790549.886413001</v>
      </c>
      <c r="H34" s="4">
        <f>+G34-H29</f>
        <v>25790549.886413001</v>
      </c>
      <c r="I34" s="4">
        <f>+H34-I29</f>
        <v>25790549.886413001</v>
      </c>
    </row>
    <row r="35" spans="1:9" x14ac:dyDescent="0.25">
      <c r="A35" s="8">
        <v>30</v>
      </c>
      <c r="B35" s="9" t="s">
        <v>70</v>
      </c>
      <c r="C35" s="32" t="s">
        <v>71</v>
      </c>
      <c r="D35" s="24"/>
      <c r="E35" s="3"/>
    </row>
    <row r="36" spans="1:9" x14ac:dyDescent="0.25">
      <c r="A36" s="8">
        <v>31</v>
      </c>
      <c r="B36" s="9" t="s">
        <v>73</v>
      </c>
      <c r="C36" s="8" t="s">
        <v>66</v>
      </c>
      <c r="D36" s="24"/>
      <c r="E36" s="3"/>
    </row>
    <row r="37" spans="1:9" x14ac:dyDescent="0.25">
      <c r="A37" s="8">
        <v>32</v>
      </c>
      <c r="B37" s="9" t="s">
        <v>75</v>
      </c>
      <c r="C37" s="8" t="s">
        <v>66</v>
      </c>
      <c r="D37" s="24"/>
      <c r="E37" s="3"/>
    </row>
    <row r="38" spans="1:9" ht="30" x14ac:dyDescent="0.25">
      <c r="A38" s="8">
        <v>33</v>
      </c>
      <c r="B38" s="16" t="s">
        <v>77</v>
      </c>
      <c r="C38" s="17" t="s">
        <v>195</v>
      </c>
      <c r="D38" s="34"/>
      <c r="E38" s="3"/>
    </row>
    <row r="39" spans="1:9" x14ac:dyDescent="0.25">
      <c r="A39" s="8">
        <v>34</v>
      </c>
      <c r="B39" s="9" t="s">
        <v>78</v>
      </c>
      <c r="C39" s="8"/>
      <c r="D39" s="27"/>
      <c r="E39" s="3"/>
    </row>
    <row r="40" spans="1:9" x14ac:dyDescent="0.25">
      <c r="A40" s="35"/>
      <c r="D40" s="27"/>
      <c r="E40" s="18"/>
    </row>
    <row r="41" spans="1:9" x14ac:dyDescent="0.25">
      <c r="A41" s="36" t="s">
        <v>79</v>
      </c>
      <c r="C41" s="35" t="s">
        <v>80</v>
      </c>
      <c r="D41" s="27"/>
      <c r="E41" s="18"/>
    </row>
    <row r="42" spans="1:9" x14ac:dyDescent="0.25">
      <c r="A42" s="64" t="s">
        <v>204</v>
      </c>
      <c r="D42" s="27"/>
      <c r="E42" s="24"/>
    </row>
    <row r="43" spans="1:9" x14ac:dyDescent="0.25">
      <c r="A43" s="37" t="s">
        <v>81</v>
      </c>
      <c r="C43" s="61" t="s">
        <v>196</v>
      </c>
      <c r="D43" s="27"/>
      <c r="E43" s="24"/>
    </row>
    <row r="44" spans="1:9" x14ac:dyDescent="0.25">
      <c r="A44" s="38" t="s">
        <v>82</v>
      </c>
      <c r="D44" s="27"/>
      <c r="E44" s="24"/>
    </row>
    <row r="45" spans="1:9" x14ac:dyDescent="0.25">
      <c r="A45" s="38"/>
      <c r="D45" s="27"/>
      <c r="E45" s="24"/>
    </row>
    <row r="46" spans="1:9" x14ac:dyDescent="0.25">
      <c r="D46" s="27"/>
      <c r="E46" s="24"/>
    </row>
    <row r="47" spans="1:9" x14ac:dyDescent="0.25">
      <c r="C47" s="39"/>
      <c r="D47" s="18"/>
      <c r="E47" s="24"/>
    </row>
    <row r="48" spans="1:9" x14ac:dyDescent="0.25">
      <c r="C48" s="39"/>
      <c r="D48" s="18"/>
      <c r="E48" s="24"/>
    </row>
    <row r="49" spans="3:5" x14ac:dyDescent="0.25">
      <c r="C49" s="40"/>
      <c r="D49" s="18"/>
      <c r="E49" s="24"/>
    </row>
    <row r="50" spans="3:5" x14ac:dyDescent="0.25">
      <c r="C50" s="39"/>
      <c r="E50" s="24"/>
    </row>
    <row r="51" spans="3:5" x14ac:dyDescent="0.25">
      <c r="C51" s="39"/>
      <c r="E51" s="24"/>
    </row>
    <row r="52" spans="3:5" x14ac:dyDescent="0.25">
      <c r="E52" s="24"/>
    </row>
    <row r="53" spans="3:5" x14ac:dyDescent="0.25">
      <c r="E53" s="24"/>
    </row>
    <row r="54" spans="3:5" x14ac:dyDescent="0.25">
      <c r="E54" s="24"/>
    </row>
    <row r="55" spans="3:5" x14ac:dyDescent="0.25">
      <c r="E55" s="24"/>
    </row>
    <row r="56" spans="3:5" x14ac:dyDescent="0.25">
      <c r="E56" s="24"/>
    </row>
    <row r="57" spans="3:5" x14ac:dyDescent="0.25">
      <c r="E57" s="24"/>
    </row>
    <row r="58" spans="3:5" x14ac:dyDescent="0.25">
      <c r="E58" s="24"/>
    </row>
    <row r="60" spans="3:5" x14ac:dyDescent="0.25">
      <c r="E60" s="18"/>
    </row>
    <row r="61" spans="3:5" x14ac:dyDescent="0.25">
      <c r="E61" s="18"/>
    </row>
    <row r="62" spans="3:5" x14ac:dyDescent="0.25">
      <c r="E62" s="18"/>
    </row>
    <row r="63" spans="3:5" x14ac:dyDescent="0.25">
      <c r="E63" s="18"/>
    </row>
    <row r="64" spans="3:5" x14ac:dyDescent="0.25">
      <c r="E64" s="18"/>
    </row>
    <row r="65" spans="1:9" x14ac:dyDescent="0.25">
      <c r="E65" s="18"/>
    </row>
    <row r="66" spans="1:9" x14ac:dyDescent="0.25">
      <c r="E66" s="27"/>
    </row>
    <row r="67" spans="1:9" s="5" customFormat="1" x14ac:dyDescent="0.25">
      <c r="A67"/>
      <c r="B67"/>
      <c r="C67" s="35"/>
      <c r="E67" s="27"/>
      <c r="F67"/>
      <c r="G67"/>
      <c r="H67"/>
      <c r="I67"/>
    </row>
    <row r="68" spans="1:9" s="5" customFormat="1" x14ac:dyDescent="0.25">
      <c r="A68"/>
      <c r="B68"/>
      <c r="C68" s="35"/>
      <c r="E68" s="27"/>
      <c r="F68"/>
      <c r="G68"/>
      <c r="H68"/>
      <c r="I68"/>
    </row>
    <row r="69" spans="1:9" s="5" customFormat="1" x14ac:dyDescent="0.25">
      <c r="A69"/>
      <c r="B69"/>
      <c r="C69" s="35"/>
      <c r="E69" s="27"/>
      <c r="F69"/>
      <c r="G69"/>
      <c r="H69"/>
      <c r="I69"/>
    </row>
    <row r="70" spans="1:9" s="5" customFormat="1" x14ac:dyDescent="0.25">
      <c r="A70"/>
      <c r="B70"/>
      <c r="C70" s="35"/>
      <c r="E70" s="27"/>
      <c r="F70"/>
      <c r="G70"/>
      <c r="H70"/>
      <c r="I70"/>
    </row>
    <row r="71" spans="1:9" s="5" customFormat="1" x14ac:dyDescent="0.25">
      <c r="A71"/>
      <c r="B71"/>
      <c r="C71" s="35"/>
      <c r="E71" s="27"/>
    </row>
    <row r="72" spans="1:9" s="5" customFormat="1" x14ac:dyDescent="0.25">
      <c r="A72"/>
      <c r="B72"/>
      <c r="C72" s="35"/>
      <c r="E72" s="18"/>
    </row>
    <row r="73" spans="1:9" s="5" customFormat="1" x14ac:dyDescent="0.25">
      <c r="A73"/>
      <c r="B73"/>
      <c r="C73" s="35"/>
      <c r="E73" s="18"/>
    </row>
    <row r="74" spans="1:9" x14ac:dyDescent="0.25">
      <c r="E74" s="18"/>
      <c r="F74" s="5"/>
      <c r="G74" s="5"/>
      <c r="H74" s="5"/>
      <c r="I74" s="5"/>
    </row>
    <row r="75" spans="1:9" x14ac:dyDescent="0.25">
      <c r="E75" s="18"/>
      <c r="F75" s="5"/>
      <c r="G75" s="5"/>
      <c r="H75" s="5"/>
      <c r="I75" s="5"/>
    </row>
    <row r="76" spans="1:9" x14ac:dyDescent="0.25">
      <c r="F76" s="5"/>
      <c r="G76" s="5"/>
      <c r="H76" s="5"/>
      <c r="I76" s="5"/>
    </row>
    <row r="77" spans="1:9" x14ac:dyDescent="0.25">
      <c r="F77" s="5"/>
      <c r="G77" s="5"/>
      <c r="H77" s="5"/>
      <c r="I77" s="5"/>
    </row>
  </sheetData>
  <mergeCells count="4">
    <mergeCell ref="F27:I27"/>
    <mergeCell ref="A1:C1"/>
    <mergeCell ref="A2:C2"/>
    <mergeCell ref="A3:C3"/>
  </mergeCells>
  <pageMargins left="0.7" right="0.7" top="0.5" bottom="0.5" header="0.3" footer="0.3"/>
  <pageSetup scale="64" orientation="portrait" horizontalDpi="4294967293"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77C64-B634-4BDC-B9C1-0338EC1D1A7D}">
  <sheetPr>
    <pageSetUpPr fitToPage="1"/>
  </sheetPr>
  <dimension ref="A1:Y77"/>
  <sheetViews>
    <sheetView topLeftCell="A28" workbookViewId="0">
      <selection activeCell="B46" sqref="B46"/>
    </sheetView>
  </sheetViews>
  <sheetFormatPr defaultColWidth="8.85546875" defaultRowHeight="15" x14ac:dyDescent="0.25"/>
  <cols>
    <col min="2" max="2" width="60" customWidth="1"/>
    <col min="3" max="3" width="37" style="35" customWidth="1"/>
    <col min="4" max="5" width="19.42578125" style="5" hidden="1" customWidth="1"/>
    <col min="6" max="6" width="2.140625" hidden="1" customWidth="1"/>
    <col min="7" max="7" width="15.28515625" hidden="1" customWidth="1"/>
    <col min="8" max="8" width="12.7109375" hidden="1" customWidth="1"/>
    <col min="9" max="9" width="14.28515625" hidden="1" customWidth="1"/>
    <col min="10" max="10" width="15.28515625" hidden="1" customWidth="1"/>
    <col min="11" max="11" width="3" hidden="1" customWidth="1"/>
    <col min="12" max="12" width="15.28515625" hidden="1" customWidth="1"/>
    <col min="13" max="13" width="12.7109375" hidden="1" customWidth="1"/>
    <col min="14" max="14" width="14.28515625" hidden="1" customWidth="1"/>
    <col min="15" max="15" width="15.28515625" hidden="1" customWidth="1"/>
    <col min="16" max="16" width="3.42578125" hidden="1" customWidth="1"/>
    <col min="17" max="17" width="15.28515625" hidden="1" customWidth="1"/>
    <col min="18" max="18" width="12.7109375" hidden="1" customWidth="1"/>
    <col min="19" max="19" width="14.28515625" hidden="1" customWidth="1"/>
    <col min="20" max="20" width="15.28515625" hidden="1" customWidth="1"/>
    <col min="21" max="21" width="1.85546875" hidden="1" customWidth="1"/>
    <col min="22" max="22" width="15.28515625" hidden="1" customWidth="1"/>
    <col min="23" max="23" width="12.7109375" hidden="1" customWidth="1"/>
    <col min="24" max="24" width="14.28515625" hidden="1" customWidth="1"/>
    <col min="25" max="25" width="15.28515625" hidden="1" customWidth="1"/>
  </cols>
  <sheetData>
    <row r="1" spans="1:25" x14ac:dyDescent="0.25">
      <c r="A1" s="63" t="s">
        <v>0</v>
      </c>
      <c r="B1" s="63"/>
      <c r="C1" s="63"/>
    </row>
    <row r="2" spans="1:25" x14ac:dyDescent="0.25">
      <c r="A2" s="63" t="s">
        <v>203</v>
      </c>
      <c r="B2" s="63"/>
      <c r="C2" s="63"/>
    </row>
    <row r="3" spans="1:25" x14ac:dyDescent="0.25">
      <c r="A3" s="63" t="s">
        <v>180</v>
      </c>
      <c r="B3" s="63"/>
      <c r="C3" s="63"/>
    </row>
    <row r="5" spans="1:25" x14ac:dyDescent="0.25">
      <c r="A5" s="7" t="s">
        <v>1</v>
      </c>
      <c r="B5" s="7" t="s">
        <v>2</v>
      </c>
      <c r="C5" s="7" t="s">
        <v>3</v>
      </c>
    </row>
    <row r="6" spans="1:25" x14ac:dyDescent="0.25">
      <c r="A6" s="8">
        <v>1</v>
      </c>
      <c r="B6" s="9" t="s">
        <v>4</v>
      </c>
      <c r="C6" s="8" t="s">
        <v>5</v>
      </c>
    </row>
    <row r="7" spans="1:25" x14ac:dyDescent="0.25">
      <c r="A7" s="8">
        <v>2</v>
      </c>
      <c r="B7" s="9" t="s">
        <v>6</v>
      </c>
      <c r="C7" s="10" t="s">
        <v>186</v>
      </c>
    </row>
    <row r="8" spans="1:25" x14ac:dyDescent="0.25">
      <c r="A8" s="8">
        <v>3</v>
      </c>
      <c r="B8" s="9" t="s">
        <v>7</v>
      </c>
      <c r="C8" s="8" t="s">
        <v>8</v>
      </c>
    </row>
    <row r="9" spans="1:25" x14ac:dyDescent="0.25">
      <c r="A9" s="8">
        <v>4</v>
      </c>
      <c r="B9" s="9" t="s">
        <v>9</v>
      </c>
      <c r="C9" s="8" t="s">
        <v>143</v>
      </c>
    </row>
    <row r="10" spans="1:25" s="5" customFormat="1" x14ac:dyDescent="0.25">
      <c r="A10" s="8">
        <v>5</v>
      </c>
      <c r="B10" s="9" t="s">
        <v>11</v>
      </c>
      <c r="C10" s="11" t="s">
        <v>144</v>
      </c>
      <c r="F10"/>
      <c r="G10"/>
      <c r="H10"/>
      <c r="I10"/>
      <c r="J10"/>
      <c r="K10"/>
      <c r="L10"/>
      <c r="M10"/>
      <c r="N10"/>
      <c r="O10"/>
      <c r="P10"/>
      <c r="Q10"/>
      <c r="R10"/>
      <c r="S10"/>
      <c r="T10"/>
      <c r="U10"/>
      <c r="V10"/>
      <c r="W10"/>
      <c r="X10"/>
      <c r="Y10"/>
    </row>
    <row r="11" spans="1:25" s="5" customFormat="1" x14ac:dyDescent="0.25">
      <c r="A11" s="8">
        <v>6</v>
      </c>
      <c r="B11" s="9" t="s">
        <v>13</v>
      </c>
      <c r="C11" s="8" t="s">
        <v>145</v>
      </c>
      <c r="F11"/>
      <c r="G11"/>
      <c r="H11"/>
      <c r="I11"/>
      <c r="J11"/>
      <c r="K11"/>
      <c r="L11"/>
      <c r="M11"/>
      <c r="N11"/>
      <c r="O11"/>
      <c r="P11"/>
      <c r="Q11"/>
      <c r="R11"/>
      <c r="S11"/>
      <c r="T11"/>
      <c r="U11"/>
      <c r="V11"/>
      <c r="W11"/>
      <c r="X11"/>
      <c r="Y11"/>
    </row>
    <row r="12" spans="1:25" s="5" customFormat="1" x14ac:dyDescent="0.25">
      <c r="A12" s="8">
        <v>7</v>
      </c>
      <c r="B12" s="9" t="s">
        <v>15</v>
      </c>
      <c r="C12" s="11" t="s">
        <v>146</v>
      </c>
      <c r="E12" s="6"/>
      <c r="F12"/>
      <c r="G12"/>
      <c r="H12"/>
      <c r="I12"/>
      <c r="J12"/>
      <c r="K12"/>
      <c r="L12"/>
      <c r="M12"/>
      <c r="N12"/>
      <c r="O12"/>
      <c r="P12"/>
      <c r="Q12"/>
      <c r="R12"/>
      <c r="S12"/>
      <c r="T12"/>
      <c r="U12"/>
      <c r="V12"/>
      <c r="W12"/>
      <c r="X12"/>
      <c r="Y12"/>
    </row>
    <row r="13" spans="1:25" s="5" customFormat="1" x14ac:dyDescent="0.25">
      <c r="A13" s="8">
        <v>8</v>
      </c>
      <c r="B13" s="9" t="s">
        <v>17</v>
      </c>
      <c r="C13" s="11" t="s">
        <v>147</v>
      </c>
      <c r="E13" s="6"/>
      <c r="F13"/>
      <c r="G13"/>
      <c r="H13"/>
      <c r="I13"/>
      <c r="J13"/>
      <c r="K13"/>
      <c r="L13"/>
      <c r="M13"/>
      <c r="N13"/>
      <c r="O13"/>
      <c r="P13"/>
      <c r="Q13"/>
      <c r="R13"/>
      <c r="S13"/>
      <c r="T13"/>
      <c r="U13"/>
      <c r="V13"/>
      <c r="W13"/>
      <c r="X13"/>
      <c r="Y13"/>
    </row>
    <row r="14" spans="1:25" s="5" customFormat="1" ht="14.25" customHeight="1" x14ac:dyDescent="0.25">
      <c r="A14" s="8">
        <v>9</v>
      </c>
      <c r="B14" s="9" t="s">
        <v>19</v>
      </c>
      <c r="C14" s="12" t="s">
        <v>148</v>
      </c>
      <c r="F14"/>
      <c r="G14"/>
      <c r="H14"/>
      <c r="I14"/>
      <c r="J14"/>
      <c r="K14"/>
      <c r="L14"/>
      <c r="M14"/>
      <c r="N14"/>
      <c r="O14"/>
      <c r="P14"/>
      <c r="Q14"/>
      <c r="R14"/>
      <c r="S14"/>
      <c r="T14"/>
      <c r="U14"/>
      <c r="V14"/>
      <c r="W14"/>
      <c r="X14"/>
      <c r="Y14"/>
    </row>
    <row r="15" spans="1:25" s="5" customFormat="1" x14ac:dyDescent="0.25">
      <c r="A15" s="8">
        <v>10</v>
      </c>
      <c r="B15" s="9" t="s">
        <v>21</v>
      </c>
      <c r="C15" s="42" t="s">
        <v>149</v>
      </c>
      <c r="E15" s="6"/>
    </row>
    <row r="16" spans="1:25" s="5" customFormat="1" ht="30" x14ac:dyDescent="0.25">
      <c r="A16" s="8">
        <v>11</v>
      </c>
      <c r="B16" s="13" t="s">
        <v>23</v>
      </c>
      <c r="C16" s="12" t="s">
        <v>106</v>
      </c>
    </row>
    <row r="17" spans="1:25" s="5" customFormat="1" ht="45" customHeight="1" x14ac:dyDescent="0.25">
      <c r="A17" s="8">
        <v>12</v>
      </c>
      <c r="B17" s="9" t="s">
        <v>25</v>
      </c>
      <c r="C17" s="43" t="s">
        <v>150</v>
      </c>
    </row>
    <row r="18" spans="1:25" s="5" customFormat="1" ht="275.25" customHeight="1" x14ac:dyDescent="0.25">
      <c r="A18" s="15">
        <v>13</v>
      </c>
      <c r="B18" s="16" t="s">
        <v>27</v>
      </c>
      <c r="C18" s="17" t="s">
        <v>108</v>
      </c>
    </row>
    <row r="19" spans="1:25" s="5" customFormat="1" x14ac:dyDescent="0.25">
      <c r="A19" s="8">
        <v>14</v>
      </c>
      <c r="B19" s="9" t="s">
        <v>29</v>
      </c>
      <c r="C19" s="12" t="s">
        <v>151</v>
      </c>
    </row>
    <row r="20" spans="1:25" s="5" customFormat="1" ht="75" x14ac:dyDescent="0.25">
      <c r="A20" s="8">
        <v>15</v>
      </c>
      <c r="B20" s="9" t="s">
        <v>31</v>
      </c>
      <c r="C20" s="12" t="s">
        <v>152</v>
      </c>
    </row>
    <row r="21" spans="1:25" s="5" customFormat="1" x14ac:dyDescent="0.25">
      <c r="A21" s="8">
        <v>16</v>
      </c>
      <c r="B21" s="9" t="s">
        <v>33</v>
      </c>
      <c r="C21" s="12" t="s">
        <v>91</v>
      </c>
    </row>
    <row r="22" spans="1:25" s="5" customFormat="1" x14ac:dyDescent="0.25">
      <c r="A22" s="8">
        <v>17</v>
      </c>
      <c r="B22" s="9" t="s">
        <v>35</v>
      </c>
      <c r="C22" s="12" t="s">
        <v>92</v>
      </c>
    </row>
    <row r="23" spans="1:25" x14ac:dyDescent="0.25">
      <c r="A23" s="8">
        <v>18</v>
      </c>
      <c r="B23" s="9" t="s">
        <v>37</v>
      </c>
      <c r="C23" s="20" t="s">
        <v>153</v>
      </c>
      <c r="D23" s="27"/>
      <c r="E23" s="18"/>
    </row>
    <row r="24" spans="1:25" ht="75" customHeight="1" x14ac:dyDescent="0.25">
      <c r="A24" s="8">
        <v>19</v>
      </c>
      <c r="B24" s="9" t="s">
        <v>39</v>
      </c>
      <c r="C24" s="43" t="s">
        <v>112</v>
      </c>
    </row>
    <row r="25" spans="1:25" ht="14.45" customHeight="1" x14ac:dyDescent="0.25">
      <c r="A25" s="8">
        <v>20</v>
      </c>
      <c r="B25" s="9" t="s">
        <v>41</v>
      </c>
      <c r="C25" s="8" t="s">
        <v>42</v>
      </c>
    </row>
    <row r="26" spans="1:25" ht="30" x14ac:dyDescent="0.25">
      <c r="A26" s="8">
        <v>21</v>
      </c>
      <c r="B26" s="16" t="s">
        <v>43</v>
      </c>
      <c r="C26" s="12" t="s">
        <v>131</v>
      </c>
      <c r="D26" s="18"/>
      <c r="E26" s="18"/>
    </row>
    <row r="27" spans="1:25" x14ac:dyDescent="0.25">
      <c r="A27" s="8">
        <v>22</v>
      </c>
      <c r="B27" s="9" t="s">
        <v>45</v>
      </c>
      <c r="C27" s="44" t="s">
        <v>114</v>
      </c>
      <c r="D27" s="19">
        <v>0</v>
      </c>
      <c r="G27" s="62" t="s">
        <v>52</v>
      </c>
      <c r="H27" s="62"/>
      <c r="I27" s="62"/>
      <c r="J27" s="62"/>
      <c r="L27" s="62" t="s">
        <v>52</v>
      </c>
      <c r="M27" s="62"/>
      <c r="N27" s="62"/>
      <c r="O27" s="62"/>
      <c r="Q27" s="62" t="s">
        <v>53</v>
      </c>
      <c r="R27" s="62"/>
      <c r="S27" s="62"/>
      <c r="T27" s="62"/>
      <c r="V27" s="62" t="s">
        <v>54</v>
      </c>
      <c r="W27" s="62"/>
      <c r="X27" s="62"/>
      <c r="Y27" s="62"/>
    </row>
    <row r="28" spans="1:25" x14ac:dyDescent="0.25">
      <c r="A28" s="8">
        <v>23</v>
      </c>
      <c r="B28" s="9" t="s">
        <v>46</v>
      </c>
      <c r="C28" s="20" t="s">
        <v>200</v>
      </c>
      <c r="D28" s="45">
        <f>+(I30+J30)/2</f>
        <v>508035.61</v>
      </c>
      <c r="G28" s="22" t="s">
        <v>115</v>
      </c>
      <c r="H28" s="22" t="s">
        <v>116</v>
      </c>
      <c r="I28" s="22" t="s">
        <v>117</v>
      </c>
      <c r="J28" s="22" t="s">
        <v>118</v>
      </c>
      <c r="L28" s="22" t="s">
        <v>115</v>
      </c>
      <c r="M28" s="22" t="s">
        <v>116</v>
      </c>
      <c r="N28" s="22" t="s">
        <v>117</v>
      </c>
      <c r="O28" s="22" t="s">
        <v>118</v>
      </c>
      <c r="Q28" s="22"/>
      <c r="R28" s="22"/>
      <c r="S28" s="22"/>
      <c r="T28" s="22"/>
      <c r="V28" s="22"/>
      <c r="W28" s="22"/>
      <c r="X28" s="22"/>
      <c r="Y28" s="22"/>
    </row>
    <row r="29" spans="1:25" x14ac:dyDescent="0.25">
      <c r="A29" s="8">
        <v>24</v>
      </c>
      <c r="B29" s="9" t="s">
        <v>47</v>
      </c>
      <c r="C29" s="8" t="s">
        <v>42</v>
      </c>
      <c r="D29" s="21"/>
      <c r="E29" s="46" t="s">
        <v>119</v>
      </c>
      <c r="G29" s="22">
        <v>0</v>
      </c>
      <c r="H29" s="22">
        <v>0</v>
      </c>
      <c r="I29" s="22">
        <v>0</v>
      </c>
      <c r="J29" s="22">
        <v>0</v>
      </c>
      <c r="L29" s="22">
        <v>0</v>
      </c>
      <c r="M29" s="22">
        <v>0</v>
      </c>
      <c r="N29" s="22">
        <v>0</v>
      </c>
      <c r="O29" s="22">
        <v>0</v>
      </c>
      <c r="Q29" s="22"/>
      <c r="R29" s="22"/>
      <c r="S29" s="22"/>
      <c r="T29" s="22"/>
      <c r="V29" s="22"/>
      <c r="W29" s="22"/>
      <c r="X29" s="22"/>
      <c r="Y29" s="22"/>
    </row>
    <row r="30" spans="1:25" x14ac:dyDescent="0.25">
      <c r="A30" s="8">
        <v>25</v>
      </c>
      <c r="B30" s="9" t="s">
        <v>55</v>
      </c>
      <c r="C30" s="1">
        <f>+D30</f>
        <v>60000000</v>
      </c>
      <c r="D30" s="2">
        <f>+J34</f>
        <v>60000000</v>
      </c>
      <c r="G30" s="22">
        <f>SUM(G31:G33)</f>
        <v>0</v>
      </c>
      <c r="H30" s="22">
        <f t="shared" ref="H30" si="0">SUM(H31:H33)</f>
        <v>0</v>
      </c>
      <c r="I30" s="47">
        <f>SUM(I31:I33)</f>
        <v>604931.5</v>
      </c>
      <c r="J30" s="47">
        <f>SUM(J31:J33)</f>
        <v>411139.72</v>
      </c>
      <c r="L30" s="22">
        <f>SUM(L31:L33)</f>
        <v>0</v>
      </c>
      <c r="M30" s="22">
        <f t="shared" ref="M30:O30" si="1">SUM(M31:M33)</f>
        <v>0</v>
      </c>
      <c r="N30" s="22">
        <f t="shared" si="1"/>
        <v>367735.9</v>
      </c>
      <c r="O30" s="22">
        <f t="shared" si="1"/>
        <v>411139.72</v>
      </c>
      <c r="Q30" s="22"/>
      <c r="R30" s="22"/>
      <c r="S30" s="22"/>
      <c r="T30" s="22"/>
      <c r="V30" s="22"/>
      <c r="W30" s="22"/>
      <c r="X30" s="22"/>
      <c r="Y30" s="22"/>
    </row>
    <row r="31" spans="1:25" x14ac:dyDescent="0.25">
      <c r="A31" s="8">
        <v>26</v>
      </c>
      <c r="B31" s="9" t="s">
        <v>61</v>
      </c>
      <c r="C31" s="1">
        <v>0</v>
      </c>
      <c r="D31" s="1">
        <f>60000000-D30</f>
        <v>0</v>
      </c>
      <c r="E31" s="46" t="s">
        <v>69</v>
      </c>
      <c r="G31" s="23">
        <v>0</v>
      </c>
      <c r="H31" s="23">
        <v>0</v>
      </c>
      <c r="I31" s="23">
        <v>197260.27</v>
      </c>
      <c r="J31" s="23">
        <v>150751.24</v>
      </c>
      <c r="L31" s="22">
        <v>0</v>
      </c>
      <c r="M31" s="22"/>
      <c r="N31" s="22">
        <v>89074.53</v>
      </c>
      <c r="O31" s="22">
        <v>150751.24</v>
      </c>
      <c r="Q31" s="22"/>
      <c r="R31" s="22"/>
      <c r="S31" s="22"/>
      <c r="T31" s="22"/>
      <c r="V31" s="22"/>
      <c r="W31" s="22"/>
      <c r="X31" s="22"/>
      <c r="Y31" s="22"/>
    </row>
    <row r="32" spans="1:25" x14ac:dyDescent="0.25">
      <c r="A32" s="8">
        <v>27</v>
      </c>
      <c r="B32" s="9" t="s">
        <v>64</v>
      </c>
      <c r="C32" s="20" t="s">
        <v>154</v>
      </c>
      <c r="D32" s="20">
        <v>0</v>
      </c>
      <c r="E32" s="29" t="s">
        <v>72</v>
      </c>
      <c r="G32" s="3">
        <v>0</v>
      </c>
      <c r="H32" s="3">
        <v>0</v>
      </c>
      <c r="I32" s="3">
        <v>223561.64</v>
      </c>
      <c r="J32" s="6">
        <v>127910.13</v>
      </c>
      <c r="L32" s="3">
        <v>0</v>
      </c>
      <c r="M32" s="3">
        <v>0</v>
      </c>
      <c r="N32" s="3">
        <v>141614.79999999999</v>
      </c>
      <c r="O32" s="6">
        <v>127910.13</v>
      </c>
      <c r="Q32" s="3">
        <v>0</v>
      </c>
      <c r="R32" s="3">
        <v>29123.129999999997</v>
      </c>
      <c r="S32" s="3">
        <v>0</v>
      </c>
      <c r="T32" s="6">
        <v>0</v>
      </c>
      <c r="V32" s="3">
        <v>0</v>
      </c>
      <c r="W32" s="3">
        <v>0</v>
      </c>
      <c r="X32" s="3">
        <v>0</v>
      </c>
      <c r="Y32" s="6">
        <v>0</v>
      </c>
    </row>
    <row r="33" spans="1:25" x14ac:dyDescent="0.25">
      <c r="A33" s="8">
        <v>28</v>
      </c>
      <c r="B33" s="9" t="s">
        <v>65</v>
      </c>
      <c r="C33" s="8" t="s">
        <v>66</v>
      </c>
      <c r="D33" s="18"/>
      <c r="E33" s="29" t="s">
        <v>74</v>
      </c>
      <c r="G33" s="3">
        <v>0</v>
      </c>
      <c r="H33" s="3">
        <v>0</v>
      </c>
      <c r="I33" s="3">
        <v>184109.59</v>
      </c>
      <c r="J33" s="6">
        <v>132478.35</v>
      </c>
      <c r="L33" s="3">
        <v>0</v>
      </c>
      <c r="M33" s="3">
        <v>0</v>
      </c>
      <c r="N33" s="3">
        <v>137046.57</v>
      </c>
      <c r="O33" s="6">
        <v>132478.35</v>
      </c>
      <c r="Q33" s="3">
        <v>0</v>
      </c>
      <c r="R33" s="3">
        <v>91116.069999999992</v>
      </c>
      <c r="S33" s="3">
        <v>0</v>
      </c>
      <c r="T33" s="6">
        <v>0</v>
      </c>
      <c r="V33" s="3">
        <v>0</v>
      </c>
      <c r="W33" s="3">
        <v>0</v>
      </c>
      <c r="X33" s="3">
        <v>0</v>
      </c>
      <c r="Y33" s="6">
        <v>0</v>
      </c>
    </row>
    <row r="34" spans="1:25" x14ac:dyDescent="0.25">
      <c r="A34" s="8">
        <v>29</v>
      </c>
      <c r="B34" s="9" t="s">
        <v>68</v>
      </c>
      <c r="C34" s="8" t="s">
        <v>66</v>
      </c>
      <c r="D34" s="18"/>
      <c r="E34" s="25" t="s">
        <v>76</v>
      </c>
      <c r="G34" s="4">
        <v>0</v>
      </c>
      <c r="H34" s="33">
        <v>60000000</v>
      </c>
      <c r="I34" s="4">
        <f>+H34-I29</f>
        <v>60000000</v>
      </c>
      <c r="J34" s="4">
        <f>+I34-J29</f>
        <v>60000000</v>
      </c>
      <c r="L34" s="4">
        <v>0</v>
      </c>
      <c r="M34" s="33">
        <v>41685000</v>
      </c>
      <c r="N34" s="4">
        <f>+M34-N29</f>
        <v>41685000</v>
      </c>
      <c r="O34" s="4">
        <f>+N34-O29+12735000</f>
        <v>54420000</v>
      </c>
      <c r="Q34" s="4">
        <v>0</v>
      </c>
      <c r="R34" s="33">
        <v>57795002.800000004</v>
      </c>
      <c r="S34" s="4" t="e">
        <f>+R34-#REF!</f>
        <v>#REF!</v>
      </c>
      <c r="T34" s="4" t="e">
        <f>+S34-#REF!</f>
        <v>#REF!</v>
      </c>
      <c r="V34" s="4">
        <v>0</v>
      </c>
      <c r="W34" s="33">
        <v>34510455</v>
      </c>
      <c r="X34" s="4" t="e">
        <f>+W34-#REF!</f>
        <v>#REF!</v>
      </c>
      <c r="Y34" s="4" t="e">
        <f>+X34-#REF!</f>
        <v>#REF!</v>
      </c>
    </row>
    <row r="35" spans="1:25" x14ac:dyDescent="0.25">
      <c r="A35" s="8">
        <v>30</v>
      </c>
      <c r="B35" s="9" t="s">
        <v>70</v>
      </c>
      <c r="C35" s="32" t="s">
        <v>71</v>
      </c>
      <c r="D35" s="24"/>
      <c r="E35" s="3"/>
    </row>
    <row r="36" spans="1:25" x14ac:dyDescent="0.25">
      <c r="A36" s="8">
        <v>31</v>
      </c>
      <c r="B36" s="9" t="s">
        <v>73</v>
      </c>
      <c r="C36" s="8" t="s">
        <v>66</v>
      </c>
      <c r="D36" s="24"/>
      <c r="E36" s="3"/>
    </row>
    <row r="37" spans="1:25" x14ac:dyDescent="0.25">
      <c r="A37" s="8">
        <v>32</v>
      </c>
      <c r="B37" s="9" t="s">
        <v>75</v>
      </c>
      <c r="C37" s="8" t="s">
        <v>66</v>
      </c>
      <c r="D37" s="24"/>
      <c r="E37" s="3"/>
    </row>
    <row r="38" spans="1:25" x14ac:dyDescent="0.25">
      <c r="A38" s="8">
        <v>33</v>
      </c>
      <c r="B38" s="16" t="s">
        <v>77</v>
      </c>
      <c r="C38" s="17" t="s">
        <v>183</v>
      </c>
      <c r="D38" s="34"/>
      <c r="E38" s="3"/>
    </row>
    <row r="39" spans="1:25" x14ac:dyDescent="0.25">
      <c r="A39" s="8">
        <v>34</v>
      </c>
      <c r="B39" s="9" t="s">
        <v>78</v>
      </c>
      <c r="C39" s="8"/>
      <c r="D39" s="27"/>
      <c r="E39" s="3"/>
    </row>
    <row r="40" spans="1:25" x14ac:dyDescent="0.25">
      <c r="A40" s="35"/>
      <c r="D40" s="27"/>
      <c r="E40" s="18"/>
    </row>
    <row r="41" spans="1:25" x14ac:dyDescent="0.25">
      <c r="A41" s="36" t="s">
        <v>79</v>
      </c>
      <c r="C41" s="35" t="s">
        <v>80</v>
      </c>
      <c r="D41" s="27"/>
      <c r="E41" s="18"/>
    </row>
    <row r="42" spans="1:25" x14ac:dyDescent="0.25">
      <c r="A42" s="64" t="s">
        <v>204</v>
      </c>
      <c r="D42" s="27"/>
      <c r="E42" s="24"/>
      <c r="R42" s="48"/>
      <c r="S42" s="48"/>
    </row>
    <row r="43" spans="1:25" x14ac:dyDescent="0.25">
      <c r="A43" s="37" t="s">
        <v>81</v>
      </c>
      <c r="C43" s="61" t="s">
        <v>196</v>
      </c>
      <c r="D43" s="27"/>
      <c r="E43" s="24"/>
      <c r="R43" s="48"/>
      <c r="S43" s="48"/>
    </row>
    <row r="44" spans="1:25" x14ac:dyDescent="0.25">
      <c r="A44" s="38" t="s">
        <v>82</v>
      </c>
      <c r="D44" s="27"/>
      <c r="E44" s="24"/>
      <c r="R44" s="48"/>
      <c r="S44" s="48"/>
    </row>
    <row r="45" spans="1:25" x14ac:dyDescent="0.25">
      <c r="A45" s="38"/>
      <c r="D45" s="27"/>
      <c r="E45" s="24"/>
      <c r="R45" s="48"/>
      <c r="S45" s="48"/>
    </row>
    <row r="46" spans="1:25" x14ac:dyDescent="0.25">
      <c r="D46" s="27"/>
      <c r="E46" s="24"/>
      <c r="R46" s="48"/>
      <c r="S46" s="48"/>
    </row>
    <row r="47" spans="1:25" x14ac:dyDescent="0.25">
      <c r="C47" s="39"/>
      <c r="D47" s="18"/>
      <c r="E47" s="24"/>
      <c r="R47" s="48"/>
      <c r="S47" s="48"/>
    </row>
    <row r="48" spans="1:25" x14ac:dyDescent="0.25">
      <c r="C48" s="39"/>
      <c r="D48" s="18"/>
      <c r="E48" s="24"/>
      <c r="R48" s="48"/>
      <c r="S48" s="48"/>
    </row>
    <row r="49" spans="3:19" x14ac:dyDescent="0.25">
      <c r="C49" s="40"/>
      <c r="D49" s="18"/>
      <c r="E49" s="24"/>
      <c r="R49" s="48"/>
      <c r="S49" s="48"/>
    </row>
    <row r="50" spans="3:19" x14ac:dyDescent="0.25">
      <c r="C50" s="39"/>
      <c r="E50" s="24"/>
    </row>
    <row r="51" spans="3:19" x14ac:dyDescent="0.25">
      <c r="C51" s="39"/>
      <c r="E51" s="24"/>
    </row>
    <row r="52" spans="3:19" x14ac:dyDescent="0.25">
      <c r="E52" s="24"/>
    </row>
    <row r="53" spans="3:19" x14ac:dyDescent="0.25">
      <c r="E53" s="24"/>
    </row>
    <row r="54" spans="3:19" x14ac:dyDescent="0.25">
      <c r="E54" s="24"/>
    </row>
    <row r="55" spans="3:19" x14ac:dyDescent="0.25">
      <c r="E55" s="24"/>
    </row>
    <row r="56" spans="3:19" x14ac:dyDescent="0.25">
      <c r="E56" s="24"/>
    </row>
    <row r="57" spans="3:19" x14ac:dyDescent="0.25">
      <c r="E57" s="24"/>
    </row>
    <row r="58" spans="3:19" x14ac:dyDescent="0.25">
      <c r="E58" s="24"/>
    </row>
    <row r="60" spans="3:19" x14ac:dyDescent="0.25">
      <c r="E60" s="18"/>
    </row>
    <row r="61" spans="3:19" x14ac:dyDescent="0.25">
      <c r="E61" s="18"/>
    </row>
    <row r="62" spans="3:19" x14ac:dyDescent="0.25">
      <c r="E62" s="18"/>
    </row>
    <row r="63" spans="3:19" x14ac:dyDescent="0.25">
      <c r="E63" s="18"/>
    </row>
    <row r="64" spans="3:19" x14ac:dyDescent="0.25">
      <c r="E64" s="18"/>
    </row>
    <row r="65" spans="1:25" x14ac:dyDescent="0.25">
      <c r="E65" s="18"/>
    </row>
    <row r="66" spans="1:25" x14ac:dyDescent="0.25">
      <c r="E66" s="27"/>
    </row>
    <row r="67" spans="1:25" s="5" customFormat="1" x14ac:dyDescent="0.25">
      <c r="A67"/>
      <c r="B67"/>
      <c r="C67" s="35"/>
      <c r="E67" s="27"/>
      <c r="F67"/>
      <c r="G67"/>
      <c r="H67"/>
      <c r="I67"/>
      <c r="J67"/>
      <c r="K67"/>
      <c r="L67"/>
      <c r="M67"/>
      <c r="N67"/>
      <c r="O67"/>
      <c r="P67"/>
      <c r="Q67"/>
      <c r="R67"/>
      <c r="S67"/>
      <c r="T67"/>
      <c r="U67"/>
      <c r="V67"/>
      <c r="W67"/>
      <c r="X67"/>
      <c r="Y67"/>
    </row>
    <row r="68" spans="1:25" s="5" customFormat="1" x14ac:dyDescent="0.25">
      <c r="A68"/>
      <c r="B68"/>
      <c r="C68" s="35"/>
      <c r="E68" s="27"/>
      <c r="F68"/>
      <c r="G68"/>
      <c r="H68"/>
      <c r="I68"/>
      <c r="J68"/>
      <c r="K68"/>
      <c r="L68"/>
      <c r="M68"/>
      <c r="N68"/>
      <c r="O68"/>
      <c r="P68"/>
      <c r="Q68"/>
      <c r="R68"/>
      <c r="S68"/>
      <c r="T68"/>
      <c r="U68"/>
      <c r="V68"/>
      <c r="W68"/>
      <c r="X68"/>
      <c r="Y68"/>
    </row>
    <row r="69" spans="1:25" s="5" customFormat="1" x14ac:dyDescent="0.25">
      <c r="A69"/>
      <c r="B69"/>
      <c r="C69" s="35"/>
      <c r="E69" s="27"/>
      <c r="F69"/>
      <c r="G69"/>
      <c r="H69"/>
      <c r="I69"/>
      <c r="J69"/>
      <c r="K69"/>
      <c r="L69"/>
      <c r="M69"/>
      <c r="N69"/>
      <c r="O69"/>
      <c r="P69"/>
      <c r="Q69"/>
      <c r="R69"/>
      <c r="S69"/>
      <c r="T69"/>
      <c r="U69"/>
      <c r="V69"/>
      <c r="W69"/>
      <c r="X69"/>
      <c r="Y69"/>
    </row>
    <row r="70" spans="1:25" s="5" customFormat="1" x14ac:dyDescent="0.25">
      <c r="A70"/>
      <c r="B70"/>
      <c r="C70" s="35"/>
      <c r="E70" s="27"/>
      <c r="F70"/>
      <c r="G70"/>
      <c r="H70"/>
      <c r="I70"/>
      <c r="J70"/>
      <c r="K70"/>
      <c r="L70"/>
      <c r="M70"/>
      <c r="N70"/>
      <c r="O70"/>
      <c r="P70"/>
      <c r="Q70"/>
      <c r="R70"/>
      <c r="S70"/>
      <c r="T70"/>
      <c r="U70"/>
      <c r="V70"/>
      <c r="W70"/>
      <c r="X70"/>
      <c r="Y70"/>
    </row>
    <row r="71" spans="1:25" s="5" customFormat="1" x14ac:dyDescent="0.25">
      <c r="A71"/>
      <c r="B71"/>
      <c r="C71" s="35"/>
      <c r="E71" s="27"/>
    </row>
    <row r="72" spans="1:25" s="5" customFormat="1" x14ac:dyDescent="0.25">
      <c r="A72"/>
      <c r="B72"/>
      <c r="C72" s="35"/>
      <c r="E72" s="18"/>
    </row>
    <row r="73" spans="1:25" s="5" customFormat="1" x14ac:dyDescent="0.25">
      <c r="A73"/>
      <c r="B73"/>
      <c r="C73" s="35"/>
      <c r="E73" s="18"/>
    </row>
    <row r="74" spans="1:25" x14ac:dyDescent="0.25">
      <c r="E74" s="18"/>
      <c r="F74" s="5"/>
      <c r="G74" s="5"/>
      <c r="H74" s="5"/>
      <c r="I74" s="5"/>
      <c r="J74" s="5"/>
      <c r="K74" s="5"/>
      <c r="L74" s="5"/>
      <c r="M74" s="5"/>
      <c r="N74" s="5"/>
      <c r="O74" s="5"/>
      <c r="P74" s="5"/>
      <c r="Q74" s="5"/>
      <c r="R74" s="5"/>
      <c r="S74" s="5"/>
      <c r="T74" s="5"/>
      <c r="U74" s="5"/>
      <c r="V74" s="5"/>
      <c r="W74" s="5"/>
      <c r="X74" s="5"/>
      <c r="Y74" s="5"/>
    </row>
    <row r="75" spans="1:25" x14ac:dyDescent="0.25">
      <c r="E75" s="18"/>
      <c r="F75" s="5"/>
      <c r="G75" s="5"/>
      <c r="H75" s="5"/>
      <c r="I75" s="5"/>
      <c r="J75" s="5"/>
      <c r="K75" s="5"/>
      <c r="L75" s="5"/>
      <c r="M75" s="5"/>
      <c r="N75" s="5"/>
      <c r="O75" s="5"/>
      <c r="P75" s="5"/>
      <c r="Q75" s="5"/>
      <c r="R75" s="5"/>
      <c r="S75" s="5"/>
      <c r="T75" s="5"/>
      <c r="U75" s="5"/>
      <c r="V75" s="5"/>
      <c r="W75" s="5"/>
      <c r="X75" s="5"/>
      <c r="Y75" s="5"/>
    </row>
    <row r="76" spans="1:25" x14ac:dyDescent="0.25">
      <c r="F76" s="5"/>
      <c r="G76" s="5"/>
      <c r="H76" s="5"/>
      <c r="I76" s="5"/>
      <c r="J76" s="5"/>
      <c r="K76" s="5"/>
      <c r="L76" s="5"/>
      <c r="M76" s="5"/>
      <c r="N76" s="5"/>
      <c r="O76" s="5"/>
      <c r="P76" s="5"/>
      <c r="Q76" s="5"/>
      <c r="R76" s="5"/>
      <c r="S76" s="5"/>
      <c r="T76" s="5"/>
      <c r="U76" s="5"/>
      <c r="V76" s="5"/>
      <c r="W76" s="5"/>
      <c r="X76" s="5"/>
      <c r="Y76" s="5"/>
    </row>
    <row r="77" spans="1:25" x14ac:dyDescent="0.25">
      <c r="F77" s="5"/>
      <c r="G77" s="5"/>
      <c r="H77" s="5"/>
      <c r="I77" s="5"/>
      <c r="J77" s="5"/>
      <c r="K77" s="5"/>
      <c r="L77" s="5"/>
      <c r="M77" s="5"/>
      <c r="N77" s="5"/>
      <c r="O77" s="5"/>
      <c r="P77" s="5"/>
      <c r="Q77" s="5"/>
      <c r="R77" s="5"/>
      <c r="S77" s="5"/>
      <c r="T77" s="5"/>
      <c r="U77" s="5"/>
      <c r="V77" s="5"/>
      <c r="W77" s="5"/>
      <c r="X77" s="5"/>
      <c r="Y77" s="5"/>
    </row>
  </sheetData>
  <mergeCells count="7">
    <mergeCell ref="G27:J27"/>
    <mergeCell ref="L27:O27"/>
    <mergeCell ref="Q27:T27"/>
    <mergeCell ref="V27:Y27"/>
    <mergeCell ref="A1:C1"/>
    <mergeCell ref="A2:C2"/>
    <mergeCell ref="A3:C3"/>
  </mergeCells>
  <pageMargins left="0.7" right="0.7" top="0.5" bottom="0.5" header="0.3" footer="0.3"/>
  <pageSetup scale="67"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8B594-35AD-4B72-A725-F8E1171CB3FB}">
  <sheetPr>
    <pageSetUpPr fitToPage="1"/>
  </sheetPr>
  <dimension ref="A1:J77"/>
  <sheetViews>
    <sheetView topLeftCell="C22" workbookViewId="0">
      <selection activeCell="B46" sqref="B46"/>
    </sheetView>
  </sheetViews>
  <sheetFormatPr defaultColWidth="8.85546875" defaultRowHeight="15" x14ac:dyDescent="0.25"/>
  <cols>
    <col min="2" max="2" width="60" customWidth="1"/>
    <col min="3" max="3" width="37" style="35" customWidth="1"/>
    <col min="4" max="5" width="19.42578125" style="5" hidden="1" customWidth="1"/>
    <col min="6" max="6" width="15.28515625" hidden="1" customWidth="1"/>
    <col min="7" max="7" width="12.7109375" hidden="1" customWidth="1"/>
    <col min="8" max="8" width="14.28515625" hidden="1" customWidth="1"/>
    <col min="9" max="9" width="15.28515625" hidden="1" customWidth="1"/>
    <col min="10" max="10" width="1.85546875" customWidth="1"/>
  </cols>
  <sheetData>
    <row r="1" spans="1:10" x14ac:dyDescent="0.25">
      <c r="A1" s="63" t="s">
        <v>0</v>
      </c>
      <c r="B1" s="63"/>
      <c r="C1" s="63"/>
    </row>
    <row r="2" spans="1:10" x14ac:dyDescent="0.25">
      <c r="A2" s="63" t="s">
        <v>203</v>
      </c>
      <c r="B2" s="63"/>
      <c r="C2" s="63"/>
    </row>
    <row r="3" spans="1:10" x14ac:dyDescent="0.25">
      <c r="A3" s="63" t="s">
        <v>180</v>
      </c>
      <c r="B3" s="63"/>
      <c r="C3" s="63"/>
    </row>
    <row r="5" spans="1:10" x14ac:dyDescent="0.25">
      <c r="A5" s="7" t="s">
        <v>1</v>
      </c>
      <c r="B5" s="7" t="s">
        <v>2</v>
      </c>
      <c r="C5" s="7" t="s">
        <v>3</v>
      </c>
    </row>
    <row r="6" spans="1:10" x14ac:dyDescent="0.25">
      <c r="A6" s="8">
        <v>1</v>
      </c>
      <c r="B6" s="9" t="s">
        <v>4</v>
      </c>
      <c r="C6" s="8" t="s">
        <v>5</v>
      </c>
    </row>
    <row r="7" spans="1:10" x14ac:dyDescent="0.25">
      <c r="A7" s="8">
        <v>2</v>
      </c>
      <c r="B7" s="9" t="s">
        <v>6</v>
      </c>
      <c r="C7" s="10" t="s">
        <v>186</v>
      </c>
    </row>
    <row r="8" spans="1:10" x14ac:dyDescent="0.25">
      <c r="A8" s="8">
        <v>3</v>
      </c>
      <c r="B8" s="9" t="s">
        <v>7</v>
      </c>
      <c r="C8" s="8" t="s">
        <v>8</v>
      </c>
    </row>
    <row r="9" spans="1:10" x14ac:dyDescent="0.25">
      <c r="A9" s="8">
        <v>4</v>
      </c>
      <c r="B9" s="9" t="s">
        <v>9</v>
      </c>
      <c r="C9" s="41" t="s">
        <v>155</v>
      </c>
    </row>
    <row r="10" spans="1:10" s="5" customFormat="1" x14ac:dyDescent="0.25">
      <c r="A10" s="8">
        <v>5</v>
      </c>
      <c r="B10" s="9" t="s">
        <v>11</v>
      </c>
      <c r="C10" s="11" t="s">
        <v>156</v>
      </c>
      <c r="F10"/>
      <c r="G10"/>
      <c r="H10"/>
      <c r="I10"/>
      <c r="J10"/>
    </row>
    <row r="11" spans="1:10" s="5" customFormat="1" x14ac:dyDescent="0.25">
      <c r="A11" s="8">
        <v>6</v>
      </c>
      <c r="B11" s="9" t="s">
        <v>13</v>
      </c>
      <c r="C11" s="8" t="s">
        <v>157</v>
      </c>
      <c r="F11"/>
      <c r="G11"/>
      <c r="H11"/>
      <c r="I11"/>
      <c r="J11"/>
    </row>
    <row r="12" spans="1:10" s="5" customFormat="1" x14ac:dyDescent="0.25">
      <c r="A12" s="8">
        <v>7</v>
      </c>
      <c r="B12" s="9" t="s">
        <v>15</v>
      </c>
      <c r="C12" s="11" t="s">
        <v>158</v>
      </c>
      <c r="E12" s="6"/>
      <c r="F12"/>
      <c r="G12"/>
      <c r="H12"/>
      <c r="I12"/>
      <c r="J12"/>
    </row>
    <row r="13" spans="1:10" s="5" customFormat="1" x14ac:dyDescent="0.25">
      <c r="A13" s="8">
        <v>8</v>
      </c>
      <c r="B13" s="9" t="s">
        <v>17</v>
      </c>
      <c r="C13" s="11" t="s">
        <v>159</v>
      </c>
      <c r="E13" s="6"/>
      <c r="F13"/>
      <c r="G13"/>
      <c r="H13"/>
      <c r="I13"/>
      <c r="J13"/>
    </row>
    <row r="14" spans="1:10" s="5" customFormat="1" ht="45.75" customHeight="1" x14ac:dyDescent="0.25">
      <c r="A14" s="8">
        <v>9</v>
      </c>
      <c r="B14" s="9" t="s">
        <v>19</v>
      </c>
      <c r="C14" s="12" t="s">
        <v>160</v>
      </c>
      <c r="F14"/>
      <c r="G14"/>
      <c r="H14"/>
      <c r="I14"/>
      <c r="J14"/>
    </row>
    <row r="15" spans="1:10" s="5" customFormat="1" x14ac:dyDescent="0.25">
      <c r="A15" s="8">
        <v>10</v>
      </c>
      <c r="B15" s="9" t="s">
        <v>21</v>
      </c>
      <c r="C15" s="42" t="s">
        <v>161</v>
      </c>
      <c r="E15" s="6"/>
    </row>
    <row r="16" spans="1:10" s="5" customFormat="1" ht="30" x14ac:dyDescent="0.25">
      <c r="A16" s="8">
        <v>11</v>
      </c>
      <c r="B16" s="13" t="s">
        <v>23</v>
      </c>
      <c r="C16" s="12" t="s">
        <v>106</v>
      </c>
    </row>
    <row r="17" spans="1:9" s="5" customFormat="1" ht="59.25" customHeight="1" x14ac:dyDescent="0.25">
      <c r="A17" s="8">
        <v>12</v>
      </c>
      <c r="B17" s="9" t="s">
        <v>25</v>
      </c>
      <c r="C17" s="43" t="s">
        <v>162</v>
      </c>
    </row>
    <row r="18" spans="1:9" s="5" customFormat="1" ht="271.5" customHeight="1" x14ac:dyDescent="0.25">
      <c r="A18" s="15">
        <v>13</v>
      </c>
      <c r="B18" s="16" t="s">
        <v>27</v>
      </c>
      <c r="C18" s="17" t="s">
        <v>108</v>
      </c>
    </row>
    <row r="19" spans="1:9" s="5" customFormat="1" x14ac:dyDescent="0.25">
      <c r="A19" s="8">
        <v>14</v>
      </c>
      <c r="B19" s="9" t="s">
        <v>29</v>
      </c>
      <c r="C19" s="12" t="s">
        <v>163</v>
      </c>
    </row>
    <row r="20" spans="1:9" s="5" customFormat="1" ht="75" x14ac:dyDescent="0.25">
      <c r="A20" s="8">
        <v>15</v>
      </c>
      <c r="B20" s="9" t="s">
        <v>31</v>
      </c>
      <c r="C20" s="12" t="s">
        <v>164</v>
      </c>
    </row>
    <row r="21" spans="1:9" s="5" customFormat="1" x14ac:dyDescent="0.25">
      <c r="A21" s="8">
        <v>16</v>
      </c>
      <c r="B21" s="9" t="s">
        <v>33</v>
      </c>
      <c r="C21" s="12" t="s">
        <v>91</v>
      </c>
    </row>
    <row r="22" spans="1:9" s="5" customFormat="1" x14ac:dyDescent="0.25">
      <c r="A22" s="8">
        <v>17</v>
      </c>
      <c r="B22" s="9" t="s">
        <v>35</v>
      </c>
      <c r="C22" s="12" t="s">
        <v>92</v>
      </c>
    </row>
    <row r="23" spans="1:9" x14ac:dyDescent="0.25">
      <c r="A23" s="8">
        <v>18</v>
      </c>
      <c r="B23" s="9" t="s">
        <v>37</v>
      </c>
      <c r="C23" s="20" t="s">
        <v>165</v>
      </c>
      <c r="D23" s="27"/>
      <c r="E23" s="3"/>
    </row>
    <row r="24" spans="1:9" ht="75" customHeight="1" x14ac:dyDescent="0.25">
      <c r="A24" s="8">
        <v>19</v>
      </c>
      <c r="B24" s="9" t="s">
        <v>39</v>
      </c>
      <c r="C24" s="43" t="s">
        <v>112</v>
      </c>
    </row>
    <row r="25" spans="1:9" ht="14.45" customHeight="1" x14ac:dyDescent="0.25">
      <c r="A25" s="8">
        <v>20</v>
      </c>
      <c r="B25" s="9" t="s">
        <v>41</v>
      </c>
      <c r="C25" s="8" t="s">
        <v>42</v>
      </c>
    </row>
    <row r="26" spans="1:9" ht="30" x14ac:dyDescent="0.25">
      <c r="A26" s="8">
        <v>21</v>
      </c>
      <c r="B26" s="16" t="s">
        <v>43</v>
      </c>
      <c r="C26" s="12" t="s">
        <v>142</v>
      </c>
      <c r="D26" s="18"/>
      <c r="E26" s="18"/>
    </row>
    <row r="27" spans="1:9" x14ac:dyDescent="0.25">
      <c r="A27" s="8">
        <v>22</v>
      </c>
      <c r="B27" s="9" t="s">
        <v>45</v>
      </c>
      <c r="C27" s="44" t="s">
        <v>114</v>
      </c>
      <c r="D27" s="19">
        <v>0</v>
      </c>
      <c r="F27" s="62" t="s">
        <v>53</v>
      </c>
      <c r="G27" s="62"/>
      <c r="H27" s="62"/>
      <c r="I27" s="62"/>
    </row>
    <row r="28" spans="1:9" x14ac:dyDescent="0.25">
      <c r="A28" s="8">
        <v>23</v>
      </c>
      <c r="B28" s="9" t="s">
        <v>46</v>
      </c>
      <c r="C28" s="20" t="s">
        <v>201</v>
      </c>
      <c r="D28" s="45">
        <f>+(G30+H30+I30)/2</f>
        <v>650561.08499999996</v>
      </c>
      <c r="F28" s="22" t="s">
        <v>115</v>
      </c>
      <c r="G28" s="22" t="s">
        <v>116</v>
      </c>
      <c r="H28" s="22" t="s">
        <v>117</v>
      </c>
      <c r="I28" s="22" t="s">
        <v>118</v>
      </c>
    </row>
    <row r="29" spans="1:9" x14ac:dyDescent="0.25">
      <c r="A29" s="8">
        <v>24</v>
      </c>
      <c r="B29" s="9" t="s">
        <v>47</v>
      </c>
      <c r="C29" s="8" t="s">
        <v>42</v>
      </c>
      <c r="D29" s="21"/>
      <c r="E29" s="46" t="s">
        <v>119</v>
      </c>
      <c r="F29" s="22">
        <v>0</v>
      </c>
      <c r="G29" s="22">
        <v>0</v>
      </c>
      <c r="H29" s="22">
        <v>0</v>
      </c>
      <c r="I29" s="22">
        <v>0</v>
      </c>
    </row>
    <row r="30" spans="1:9" x14ac:dyDescent="0.25">
      <c r="A30" s="8">
        <v>25</v>
      </c>
      <c r="B30" s="9" t="s">
        <v>55</v>
      </c>
      <c r="C30" s="1">
        <f>+D30</f>
        <v>64921058.520000003</v>
      </c>
      <c r="D30" s="2">
        <f>+I34</f>
        <v>64921058.520000003</v>
      </c>
      <c r="F30" s="22">
        <f>SUM(F31:F33)</f>
        <v>0</v>
      </c>
      <c r="G30" s="47">
        <f>SUM(G31:G33)</f>
        <v>120239.19999999998</v>
      </c>
      <c r="H30" s="47">
        <f>SUM(H31:H33)</f>
        <v>580307.30999999994</v>
      </c>
      <c r="I30" s="47">
        <f>SUM(I31:I33)</f>
        <v>600575.65999999992</v>
      </c>
    </row>
    <row r="31" spans="1:9" x14ac:dyDescent="0.25">
      <c r="A31" s="8">
        <v>26</v>
      </c>
      <c r="B31" s="9" t="s">
        <v>61</v>
      </c>
      <c r="C31" s="1">
        <v>0</v>
      </c>
      <c r="D31" s="1">
        <f>64921058.52-D30</f>
        <v>0</v>
      </c>
      <c r="E31" s="46" t="s">
        <v>69</v>
      </c>
      <c r="F31" s="23">
        <v>0</v>
      </c>
      <c r="G31" s="23">
        <v>0</v>
      </c>
      <c r="H31" s="23">
        <v>187617.98999999996</v>
      </c>
      <c r="I31" s="23">
        <v>190791.89999999997</v>
      </c>
    </row>
    <row r="32" spans="1:9" x14ac:dyDescent="0.25">
      <c r="A32" s="8">
        <v>27</v>
      </c>
      <c r="B32" s="9" t="s">
        <v>64</v>
      </c>
      <c r="C32" s="20" t="s">
        <v>166</v>
      </c>
      <c r="D32" s="20">
        <f>+I34-D27</f>
        <v>64921058.520000003</v>
      </c>
      <c r="E32" s="29" t="s">
        <v>72</v>
      </c>
      <c r="F32" s="3">
        <v>0</v>
      </c>
      <c r="G32" s="3">
        <v>29123.129999999997</v>
      </c>
      <c r="H32" s="3">
        <v>209012.06</v>
      </c>
      <c r="I32" s="3">
        <v>196344.65999999997</v>
      </c>
    </row>
    <row r="33" spans="1:9" x14ac:dyDescent="0.25">
      <c r="A33" s="8">
        <v>28</v>
      </c>
      <c r="B33" s="9" t="s">
        <v>65</v>
      </c>
      <c r="C33" s="8" t="s">
        <v>66</v>
      </c>
      <c r="D33" s="18"/>
      <c r="E33" s="29" t="s">
        <v>74</v>
      </c>
      <c r="F33" s="3">
        <v>0</v>
      </c>
      <c r="G33" s="3">
        <v>91116.069999999992</v>
      </c>
      <c r="H33" s="3">
        <v>183677.26</v>
      </c>
      <c r="I33" s="3">
        <v>213439.1</v>
      </c>
    </row>
    <row r="34" spans="1:9" x14ac:dyDescent="0.25">
      <c r="A34" s="8">
        <v>29</v>
      </c>
      <c r="B34" s="9" t="s">
        <v>68</v>
      </c>
      <c r="C34" s="8" t="s">
        <v>66</v>
      </c>
      <c r="D34" s="18"/>
      <c r="E34" s="25" t="s">
        <v>76</v>
      </c>
      <c r="F34" s="4">
        <v>0</v>
      </c>
      <c r="G34" s="33">
        <v>57795002.800000004</v>
      </c>
      <c r="H34" s="4">
        <f>+G34</f>
        <v>57795002.800000004</v>
      </c>
      <c r="I34" s="4">
        <f>+H34-I29+7126055.72</f>
        <v>64921058.520000003</v>
      </c>
    </row>
    <row r="35" spans="1:9" x14ac:dyDescent="0.25">
      <c r="A35" s="8">
        <v>30</v>
      </c>
      <c r="B35" s="9" t="s">
        <v>70</v>
      </c>
      <c r="C35" s="32" t="s">
        <v>71</v>
      </c>
      <c r="D35" s="24"/>
      <c r="E35" s="3"/>
    </row>
    <row r="36" spans="1:9" x14ac:dyDescent="0.25">
      <c r="A36" s="8">
        <v>31</v>
      </c>
      <c r="B36" s="9" t="s">
        <v>73</v>
      </c>
      <c r="C36" s="8" t="s">
        <v>66</v>
      </c>
      <c r="D36" s="24"/>
      <c r="E36" s="3"/>
    </row>
    <row r="37" spans="1:9" x14ac:dyDescent="0.25">
      <c r="A37" s="8">
        <v>32</v>
      </c>
      <c r="B37" s="9" t="s">
        <v>75</v>
      </c>
      <c r="C37" s="8" t="s">
        <v>66</v>
      </c>
      <c r="D37" s="24"/>
      <c r="E37" s="3"/>
    </row>
    <row r="38" spans="1:9" x14ac:dyDescent="0.25">
      <c r="A38" s="8">
        <v>33</v>
      </c>
      <c r="B38" s="16" t="s">
        <v>77</v>
      </c>
      <c r="C38" s="17" t="s">
        <v>184</v>
      </c>
      <c r="D38" s="34"/>
      <c r="E38" s="3"/>
    </row>
    <row r="39" spans="1:9" x14ac:dyDescent="0.25">
      <c r="A39" s="8">
        <v>34</v>
      </c>
      <c r="B39" s="9" t="s">
        <v>78</v>
      </c>
      <c r="C39" s="8"/>
      <c r="D39" s="27"/>
      <c r="E39" s="3"/>
    </row>
    <row r="40" spans="1:9" x14ac:dyDescent="0.25">
      <c r="A40" s="35"/>
      <c r="D40" s="27"/>
      <c r="E40" s="18"/>
    </row>
    <row r="41" spans="1:9" x14ac:dyDescent="0.25">
      <c r="A41" s="36" t="s">
        <v>79</v>
      </c>
      <c r="C41" s="35" t="s">
        <v>80</v>
      </c>
      <c r="D41" s="27"/>
      <c r="E41" s="18"/>
    </row>
    <row r="42" spans="1:9" x14ac:dyDescent="0.25">
      <c r="A42" s="64" t="s">
        <v>204</v>
      </c>
      <c r="D42" s="27"/>
      <c r="E42" s="24"/>
    </row>
    <row r="43" spans="1:9" x14ac:dyDescent="0.25">
      <c r="A43" s="37" t="s">
        <v>81</v>
      </c>
      <c r="C43" s="61" t="s">
        <v>196</v>
      </c>
      <c r="D43" s="27"/>
      <c r="E43" s="24"/>
    </row>
    <row r="44" spans="1:9" x14ac:dyDescent="0.25">
      <c r="A44" s="38" t="s">
        <v>82</v>
      </c>
      <c r="D44" s="27"/>
      <c r="E44" s="24"/>
    </row>
    <row r="45" spans="1:9" x14ac:dyDescent="0.25">
      <c r="A45" s="38"/>
      <c r="D45" s="27"/>
      <c r="E45" s="24"/>
    </row>
    <row r="46" spans="1:9" x14ac:dyDescent="0.25">
      <c r="D46" s="27"/>
      <c r="E46" s="24"/>
    </row>
    <row r="47" spans="1:9" x14ac:dyDescent="0.25">
      <c r="C47" s="39"/>
      <c r="D47" s="18"/>
      <c r="E47" s="24"/>
    </row>
    <row r="48" spans="1:9" x14ac:dyDescent="0.25">
      <c r="C48" s="39"/>
      <c r="D48" s="18"/>
      <c r="E48" s="24"/>
    </row>
    <row r="49" spans="3:5" x14ac:dyDescent="0.25">
      <c r="C49" s="40"/>
      <c r="D49" s="18"/>
      <c r="E49" s="24"/>
    </row>
    <row r="50" spans="3:5" x14ac:dyDescent="0.25">
      <c r="C50" s="39"/>
      <c r="E50" s="24"/>
    </row>
    <row r="51" spans="3:5" x14ac:dyDescent="0.25">
      <c r="C51" s="39"/>
      <c r="E51" s="24"/>
    </row>
    <row r="52" spans="3:5" x14ac:dyDescent="0.25">
      <c r="E52" s="24"/>
    </row>
    <row r="53" spans="3:5" x14ac:dyDescent="0.25">
      <c r="E53" s="24"/>
    </row>
    <row r="54" spans="3:5" x14ac:dyDescent="0.25">
      <c r="E54" s="24"/>
    </row>
    <row r="55" spans="3:5" x14ac:dyDescent="0.25">
      <c r="E55" s="24"/>
    </row>
    <row r="56" spans="3:5" x14ac:dyDescent="0.25">
      <c r="E56" s="24"/>
    </row>
    <row r="57" spans="3:5" x14ac:dyDescent="0.25">
      <c r="E57" s="24"/>
    </row>
    <row r="58" spans="3:5" x14ac:dyDescent="0.25">
      <c r="E58" s="24"/>
    </row>
    <row r="60" spans="3:5" x14ac:dyDescent="0.25">
      <c r="E60" s="18"/>
    </row>
    <row r="61" spans="3:5" x14ac:dyDescent="0.25">
      <c r="E61" s="18"/>
    </row>
    <row r="62" spans="3:5" x14ac:dyDescent="0.25">
      <c r="E62" s="18"/>
    </row>
    <row r="63" spans="3:5" x14ac:dyDescent="0.25">
      <c r="E63" s="18"/>
    </row>
    <row r="64" spans="3:5" x14ac:dyDescent="0.25">
      <c r="E64" s="18"/>
    </row>
    <row r="65" spans="1:10" x14ac:dyDescent="0.25">
      <c r="E65" s="18"/>
    </row>
    <row r="66" spans="1:10" x14ac:dyDescent="0.25">
      <c r="E66" s="27"/>
    </row>
    <row r="67" spans="1:10" s="5" customFormat="1" x14ac:dyDescent="0.25">
      <c r="A67"/>
      <c r="B67"/>
      <c r="C67" s="35"/>
      <c r="E67" s="27"/>
      <c r="F67"/>
      <c r="G67"/>
      <c r="H67"/>
      <c r="I67"/>
      <c r="J67"/>
    </row>
    <row r="68" spans="1:10" s="5" customFormat="1" x14ac:dyDescent="0.25">
      <c r="A68"/>
      <c r="B68"/>
      <c r="C68" s="35"/>
      <c r="E68" s="27"/>
      <c r="F68"/>
      <c r="G68"/>
      <c r="H68"/>
      <c r="I68"/>
      <c r="J68"/>
    </row>
    <row r="69" spans="1:10" s="5" customFormat="1" x14ac:dyDescent="0.25">
      <c r="A69"/>
      <c r="B69"/>
      <c r="C69" s="35"/>
      <c r="E69" s="27"/>
      <c r="F69"/>
      <c r="G69"/>
      <c r="H69"/>
      <c r="I69"/>
      <c r="J69"/>
    </row>
    <row r="70" spans="1:10" s="5" customFormat="1" x14ac:dyDescent="0.25">
      <c r="A70"/>
      <c r="B70"/>
      <c r="C70" s="35"/>
      <c r="E70" s="27"/>
      <c r="F70"/>
      <c r="G70"/>
      <c r="H70"/>
      <c r="I70"/>
      <c r="J70"/>
    </row>
    <row r="71" spans="1:10" s="5" customFormat="1" x14ac:dyDescent="0.25">
      <c r="A71"/>
      <c r="B71"/>
      <c r="C71" s="35"/>
      <c r="E71" s="27"/>
    </row>
    <row r="72" spans="1:10" s="5" customFormat="1" x14ac:dyDescent="0.25">
      <c r="A72"/>
      <c r="B72"/>
      <c r="C72" s="35"/>
      <c r="E72" s="18"/>
    </row>
    <row r="73" spans="1:10" s="5" customFormat="1" x14ac:dyDescent="0.25">
      <c r="A73"/>
      <c r="B73"/>
      <c r="C73" s="35"/>
      <c r="E73" s="18"/>
    </row>
    <row r="74" spans="1:10" x14ac:dyDescent="0.25">
      <c r="E74" s="18"/>
      <c r="F74" s="5"/>
      <c r="G74" s="5"/>
      <c r="H74" s="5"/>
      <c r="I74" s="5"/>
      <c r="J74" s="5"/>
    </row>
    <row r="75" spans="1:10" x14ac:dyDescent="0.25">
      <c r="E75" s="18"/>
      <c r="F75" s="5"/>
      <c r="G75" s="5"/>
      <c r="H75" s="5"/>
      <c r="I75" s="5"/>
      <c r="J75" s="5"/>
    </row>
    <row r="76" spans="1:10" x14ac:dyDescent="0.25">
      <c r="F76" s="5"/>
      <c r="G76" s="5"/>
      <c r="H76" s="5"/>
      <c r="I76" s="5"/>
      <c r="J76" s="5"/>
    </row>
    <row r="77" spans="1:10" x14ac:dyDescent="0.25">
      <c r="F77" s="5"/>
      <c r="G77" s="5"/>
      <c r="H77" s="5"/>
      <c r="I77" s="5"/>
      <c r="J77" s="5"/>
    </row>
  </sheetData>
  <mergeCells count="4">
    <mergeCell ref="F27:I27"/>
    <mergeCell ref="A1:C1"/>
    <mergeCell ref="A2:C2"/>
    <mergeCell ref="A3:C3"/>
  </mergeCells>
  <pageMargins left="0.7" right="0.7" top="0.5" bottom="0.5" header="0.3" footer="0.3"/>
  <pageSetup scale="64"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B563-5D8F-49BC-8F84-33CCDB758EBB}">
  <sheetPr>
    <pageSetUpPr fitToPage="1"/>
  </sheetPr>
  <dimension ref="A1:K77"/>
  <sheetViews>
    <sheetView workbookViewId="0">
      <selection activeCell="B46" sqref="B46"/>
    </sheetView>
  </sheetViews>
  <sheetFormatPr defaultColWidth="8.85546875" defaultRowHeight="15" x14ac:dyDescent="0.25"/>
  <cols>
    <col min="2" max="2" width="60" customWidth="1"/>
    <col min="3" max="3" width="37" style="35" customWidth="1"/>
    <col min="4" max="5" width="19.42578125" style="5" hidden="1" customWidth="1"/>
    <col min="6" max="6" width="2.140625" hidden="1" customWidth="1"/>
    <col min="7" max="7" width="15.28515625" hidden="1" customWidth="1"/>
    <col min="8" max="8" width="12.7109375" hidden="1" customWidth="1"/>
    <col min="9" max="9" width="14.28515625" hidden="1" customWidth="1"/>
    <col min="10" max="10" width="15.28515625" hidden="1" customWidth="1"/>
    <col min="11" max="11" width="1.85546875" customWidth="1"/>
  </cols>
  <sheetData>
    <row r="1" spans="1:11" x14ac:dyDescent="0.25">
      <c r="A1" s="63" t="s">
        <v>0</v>
      </c>
      <c r="B1" s="63"/>
      <c r="C1" s="63"/>
    </row>
    <row r="2" spans="1:11" x14ac:dyDescent="0.25">
      <c r="A2" s="63" t="s">
        <v>203</v>
      </c>
      <c r="B2" s="63"/>
      <c r="C2" s="63"/>
    </row>
    <row r="3" spans="1:11" x14ac:dyDescent="0.25">
      <c r="A3" s="63" t="s">
        <v>180</v>
      </c>
      <c r="B3" s="63"/>
      <c r="C3" s="63"/>
    </row>
    <row r="5" spans="1:11" x14ac:dyDescent="0.25">
      <c r="A5" s="7" t="s">
        <v>1</v>
      </c>
      <c r="B5" s="7" t="s">
        <v>2</v>
      </c>
      <c r="C5" s="7" t="s">
        <v>3</v>
      </c>
    </row>
    <row r="6" spans="1:11" x14ac:dyDescent="0.25">
      <c r="A6" s="8">
        <v>1</v>
      </c>
      <c r="B6" s="9" t="s">
        <v>4</v>
      </c>
      <c r="C6" s="8" t="s">
        <v>5</v>
      </c>
    </row>
    <row r="7" spans="1:11" x14ac:dyDescent="0.25">
      <c r="A7" s="8">
        <v>2</v>
      </c>
      <c r="B7" s="9" t="s">
        <v>6</v>
      </c>
      <c r="C7" s="10" t="s">
        <v>186</v>
      </c>
    </row>
    <row r="8" spans="1:11" x14ac:dyDescent="0.25">
      <c r="A8" s="8">
        <v>3</v>
      </c>
      <c r="B8" s="9" t="s">
        <v>7</v>
      </c>
      <c r="C8" s="8" t="s">
        <v>8</v>
      </c>
    </row>
    <row r="9" spans="1:11" x14ac:dyDescent="0.25">
      <c r="A9" s="8">
        <v>4</v>
      </c>
      <c r="B9" s="9" t="s">
        <v>9</v>
      </c>
      <c r="C9" s="41" t="s">
        <v>167</v>
      </c>
    </row>
    <row r="10" spans="1:11" s="5" customFormat="1" x14ac:dyDescent="0.25">
      <c r="A10" s="8">
        <v>5</v>
      </c>
      <c r="B10" s="9" t="s">
        <v>11</v>
      </c>
      <c r="C10" s="11" t="s">
        <v>168</v>
      </c>
      <c r="F10"/>
      <c r="G10"/>
      <c r="H10"/>
      <c r="I10"/>
      <c r="J10"/>
      <c r="K10"/>
    </row>
    <row r="11" spans="1:11" s="5" customFormat="1" x14ac:dyDescent="0.25">
      <c r="A11" s="8">
        <v>6</v>
      </c>
      <c r="B11" s="9" t="s">
        <v>13</v>
      </c>
      <c r="C11" s="8" t="s">
        <v>169</v>
      </c>
      <c r="F11"/>
      <c r="G11"/>
      <c r="H11"/>
      <c r="I11"/>
      <c r="J11"/>
      <c r="K11"/>
    </row>
    <row r="12" spans="1:11" s="5" customFormat="1" x14ac:dyDescent="0.25">
      <c r="A12" s="8">
        <v>7</v>
      </c>
      <c r="B12" s="9" t="s">
        <v>15</v>
      </c>
      <c r="C12" s="11" t="s">
        <v>170</v>
      </c>
      <c r="E12" s="6"/>
      <c r="F12"/>
      <c r="G12"/>
      <c r="H12"/>
      <c r="I12"/>
      <c r="J12"/>
      <c r="K12"/>
    </row>
    <row r="13" spans="1:11" s="5" customFormat="1" x14ac:dyDescent="0.25">
      <c r="A13" s="8">
        <v>8</v>
      </c>
      <c r="B13" s="9" t="s">
        <v>17</v>
      </c>
      <c r="C13" s="11" t="s">
        <v>171</v>
      </c>
      <c r="E13" s="6"/>
      <c r="F13"/>
      <c r="G13"/>
      <c r="H13"/>
      <c r="I13"/>
      <c r="J13"/>
      <c r="K13"/>
    </row>
    <row r="14" spans="1:11" s="5" customFormat="1" ht="45.75" customHeight="1" x14ac:dyDescent="0.25">
      <c r="A14" s="8">
        <v>9</v>
      </c>
      <c r="B14" s="9" t="s">
        <v>19</v>
      </c>
      <c r="C14" s="12" t="s">
        <v>172</v>
      </c>
      <c r="F14"/>
      <c r="G14"/>
      <c r="H14"/>
      <c r="I14"/>
      <c r="J14"/>
      <c r="K14"/>
    </row>
    <row r="15" spans="1:11" s="5" customFormat="1" x14ac:dyDescent="0.25">
      <c r="A15" s="8">
        <v>10</v>
      </c>
      <c r="B15" s="9" t="s">
        <v>21</v>
      </c>
      <c r="C15" s="42" t="s">
        <v>173</v>
      </c>
      <c r="E15" s="6"/>
    </row>
    <row r="16" spans="1:11" s="5" customFormat="1" ht="30" x14ac:dyDescent="0.25">
      <c r="A16" s="8">
        <v>11</v>
      </c>
      <c r="B16" s="13" t="s">
        <v>23</v>
      </c>
      <c r="C16" s="12" t="s">
        <v>106</v>
      </c>
    </row>
    <row r="17" spans="1:10" s="5" customFormat="1" ht="15" customHeight="1" x14ac:dyDescent="0.25">
      <c r="A17" s="8">
        <v>12</v>
      </c>
      <c r="B17" s="9" t="s">
        <v>25</v>
      </c>
      <c r="C17" s="43" t="s">
        <v>174</v>
      </c>
    </row>
    <row r="18" spans="1:10" s="5" customFormat="1" ht="274.5" customHeight="1" x14ac:dyDescent="0.25">
      <c r="A18" s="15">
        <v>13</v>
      </c>
      <c r="B18" s="16" t="s">
        <v>27</v>
      </c>
      <c r="C18" s="17" t="s">
        <v>108</v>
      </c>
    </row>
    <row r="19" spans="1:10" s="5" customFormat="1" x14ac:dyDescent="0.25">
      <c r="A19" s="8">
        <v>14</v>
      </c>
      <c r="B19" s="9" t="s">
        <v>29</v>
      </c>
      <c r="C19" s="12" t="s">
        <v>175</v>
      </c>
    </row>
    <row r="20" spans="1:10" s="5" customFormat="1" ht="75" x14ac:dyDescent="0.25">
      <c r="A20" s="8">
        <v>15</v>
      </c>
      <c r="B20" s="9" t="s">
        <v>31</v>
      </c>
      <c r="C20" s="12" t="s">
        <v>176</v>
      </c>
    </row>
    <row r="21" spans="1:10" s="5" customFormat="1" x14ac:dyDescent="0.25">
      <c r="A21" s="8">
        <v>16</v>
      </c>
      <c r="B21" s="9" t="s">
        <v>33</v>
      </c>
      <c r="C21" s="12" t="s">
        <v>91</v>
      </c>
    </row>
    <row r="22" spans="1:10" s="5" customFormat="1" x14ac:dyDescent="0.25">
      <c r="A22" s="8">
        <v>17</v>
      </c>
      <c r="B22" s="9" t="s">
        <v>35</v>
      </c>
      <c r="C22" s="12" t="s">
        <v>92</v>
      </c>
    </row>
    <row r="23" spans="1:10" x14ac:dyDescent="0.25">
      <c r="A23" s="8">
        <v>18</v>
      </c>
      <c r="B23" s="9" t="s">
        <v>37</v>
      </c>
      <c r="C23" s="20" t="s">
        <v>177</v>
      </c>
      <c r="D23" s="27"/>
      <c r="E23" s="3"/>
    </row>
    <row r="24" spans="1:10" ht="75" customHeight="1" x14ac:dyDescent="0.25">
      <c r="A24" s="8">
        <v>19</v>
      </c>
      <c r="B24" s="9" t="s">
        <v>39</v>
      </c>
      <c r="C24" s="43" t="s">
        <v>112</v>
      </c>
    </row>
    <row r="25" spans="1:10" ht="14.45" customHeight="1" x14ac:dyDescent="0.25">
      <c r="A25" s="8">
        <v>20</v>
      </c>
      <c r="B25" s="9" t="s">
        <v>41</v>
      </c>
      <c r="C25" s="8" t="s">
        <v>42</v>
      </c>
    </row>
    <row r="26" spans="1:10" ht="30" x14ac:dyDescent="0.25">
      <c r="A26" s="8">
        <v>21</v>
      </c>
      <c r="B26" s="16" t="s">
        <v>43</v>
      </c>
      <c r="C26" s="12" t="s">
        <v>178</v>
      </c>
      <c r="D26" s="18"/>
      <c r="E26" s="18"/>
    </row>
    <row r="27" spans="1:10" x14ac:dyDescent="0.25">
      <c r="A27" s="8">
        <v>22</v>
      </c>
      <c r="B27" s="9" t="s">
        <v>45</v>
      </c>
      <c r="C27" s="44" t="s">
        <v>114</v>
      </c>
      <c r="D27" s="19">
        <v>0</v>
      </c>
      <c r="G27" s="62" t="s">
        <v>54</v>
      </c>
      <c r="H27" s="62"/>
      <c r="I27" s="62"/>
      <c r="J27" s="62"/>
    </row>
    <row r="28" spans="1:10" x14ac:dyDescent="0.25">
      <c r="A28" s="8">
        <v>23</v>
      </c>
      <c r="B28" s="9" t="s">
        <v>46</v>
      </c>
      <c r="C28" s="20" t="s">
        <v>202</v>
      </c>
      <c r="D28" s="45">
        <f>+(H30+I30+J30)/2</f>
        <v>346050.04000000004</v>
      </c>
      <c r="G28" s="22" t="s">
        <v>115</v>
      </c>
      <c r="H28" s="22" t="s">
        <v>116</v>
      </c>
      <c r="I28" s="22" t="s">
        <v>117</v>
      </c>
      <c r="J28" s="22" t="s">
        <v>118</v>
      </c>
    </row>
    <row r="29" spans="1:10" x14ac:dyDescent="0.25">
      <c r="A29" s="8">
        <v>24</v>
      </c>
      <c r="B29" s="9" t="s">
        <v>47</v>
      </c>
      <c r="C29" s="8" t="s">
        <v>42</v>
      </c>
      <c r="D29" s="21"/>
      <c r="E29" s="46" t="s">
        <v>119</v>
      </c>
      <c r="G29" s="22">
        <v>0</v>
      </c>
      <c r="H29" s="22">
        <v>0</v>
      </c>
      <c r="I29" s="22">
        <v>0</v>
      </c>
      <c r="J29" s="22">
        <v>0</v>
      </c>
    </row>
    <row r="30" spans="1:10" x14ac:dyDescent="0.25">
      <c r="A30" s="8">
        <v>25</v>
      </c>
      <c r="B30" s="9" t="s">
        <v>55</v>
      </c>
      <c r="C30" s="1">
        <f>+D30</f>
        <v>34510455</v>
      </c>
      <c r="D30" s="2">
        <f>+J34</f>
        <v>34510455</v>
      </c>
      <c r="G30" s="22">
        <f>SUM(G31:G33)</f>
        <v>0</v>
      </c>
      <c r="H30" s="47">
        <f>SUM(H31:H33)</f>
        <v>0</v>
      </c>
      <c r="I30" s="47">
        <f>SUM(I31:I33)</f>
        <v>347941.02</v>
      </c>
      <c r="J30" s="47">
        <f>SUM(J31:J33)</f>
        <v>344159.06</v>
      </c>
    </row>
    <row r="31" spans="1:10" x14ac:dyDescent="0.25">
      <c r="A31" s="8">
        <v>26</v>
      </c>
      <c r="B31" s="9" t="s">
        <v>61</v>
      </c>
      <c r="C31" s="1">
        <v>0</v>
      </c>
      <c r="D31" s="1">
        <f>50000000-D30</f>
        <v>15489545</v>
      </c>
      <c r="E31" s="46" t="s">
        <v>69</v>
      </c>
      <c r="G31" s="23">
        <v>0</v>
      </c>
      <c r="H31" s="23">
        <v>0</v>
      </c>
      <c r="I31" s="23">
        <v>113459.03</v>
      </c>
      <c r="J31" s="23">
        <v>113459.03</v>
      </c>
    </row>
    <row r="32" spans="1:10" x14ac:dyDescent="0.25">
      <c r="A32" s="8">
        <v>27</v>
      </c>
      <c r="B32" s="9" t="s">
        <v>64</v>
      </c>
      <c r="C32" s="20" t="s">
        <v>179</v>
      </c>
      <c r="D32" s="20">
        <f>+J34-D27</f>
        <v>34510455</v>
      </c>
      <c r="E32" s="29" t="s">
        <v>72</v>
      </c>
      <c r="G32" s="3">
        <v>0</v>
      </c>
      <c r="H32" s="3">
        <v>0</v>
      </c>
      <c r="I32" s="3">
        <v>124804.93</v>
      </c>
      <c r="J32" s="3">
        <v>117241</v>
      </c>
    </row>
    <row r="33" spans="1:10" x14ac:dyDescent="0.25">
      <c r="A33" s="8">
        <v>28</v>
      </c>
      <c r="B33" s="9" t="s">
        <v>65</v>
      </c>
      <c r="C33" s="8" t="s">
        <v>66</v>
      </c>
      <c r="D33" s="18"/>
      <c r="E33" s="29" t="s">
        <v>74</v>
      </c>
      <c r="G33" s="3">
        <v>0</v>
      </c>
      <c r="H33" s="3">
        <v>0</v>
      </c>
      <c r="I33" s="3">
        <v>109677.06</v>
      </c>
      <c r="J33" s="3">
        <v>113459.03</v>
      </c>
    </row>
    <row r="34" spans="1:10" x14ac:dyDescent="0.25">
      <c r="A34" s="8">
        <v>29</v>
      </c>
      <c r="B34" s="9" t="s">
        <v>68</v>
      </c>
      <c r="C34" s="8" t="s">
        <v>66</v>
      </c>
      <c r="D34" s="18"/>
      <c r="E34" s="25" t="s">
        <v>76</v>
      </c>
      <c r="G34" s="4">
        <v>0</v>
      </c>
      <c r="H34" s="33">
        <v>34510455</v>
      </c>
      <c r="I34" s="4">
        <f>+H34</f>
        <v>34510455</v>
      </c>
      <c r="J34" s="4">
        <f>+I34-J29</f>
        <v>34510455</v>
      </c>
    </row>
    <row r="35" spans="1:10" x14ac:dyDescent="0.25">
      <c r="A35" s="8">
        <v>30</v>
      </c>
      <c r="B35" s="9" t="s">
        <v>70</v>
      </c>
      <c r="C35" s="32" t="s">
        <v>71</v>
      </c>
      <c r="D35" s="24"/>
      <c r="E35" s="3"/>
    </row>
    <row r="36" spans="1:10" x14ac:dyDescent="0.25">
      <c r="A36" s="8">
        <v>31</v>
      </c>
      <c r="B36" s="9" t="s">
        <v>73</v>
      </c>
      <c r="C36" s="8" t="s">
        <v>66</v>
      </c>
      <c r="D36" s="24"/>
      <c r="E36" s="3"/>
    </row>
    <row r="37" spans="1:10" x14ac:dyDescent="0.25">
      <c r="A37" s="8">
        <v>32</v>
      </c>
      <c r="B37" s="9" t="s">
        <v>75</v>
      </c>
      <c r="C37" s="8" t="s">
        <v>66</v>
      </c>
      <c r="D37" s="24"/>
      <c r="E37" s="3"/>
    </row>
    <row r="38" spans="1:10" x14ac:dyDescent="0.25">
      <c r="A38" s="8">
        <v>33</v>
      </c>
      <c r="B38" s="16" t="s">
        <v>77</v>
      </c>
      <c r="C38" s="17" t="s">
        <v>185</v>
      </c>
      <c r="D38" s="34"/>
      <c r="E38" s="3"/>
    </row>
    <row r="39" spans="1:10" x14ac:dyDescent="0.25">
      <c r="A39" s="8">
        <v>34</v>
      </c>
      <c r="B39" s="9" t="s">
        <v>78</v>
      </c>
      <c r="C39" s="8"/>
      <c r="D39" s="27"/>
      <c r="E39" s="3"/>
    </row>
    <row r="40" spans="1:10" x14ac:dyDescent="0.25">
      <c r="A40" s="35"/>
      <c r="D40" s="27"/>
      <c r="E40" s="18"/>
    </row>
    <row r="41" spans="1:10" x14ac:dyDescent="0.25">
      <c r="A41" s="36" t="s">
        <v>79</v>
      </c>
      <c r="C41" s="35" t="s">
        <v>80</v>
      </c>
      <c r="D41" s="27"/>
      <c r="E41" s="18"/>
    </row>
    <row r="42" spans="1:10" x14ac:dyDescent="0.25">
      <c r="A42" s="64" t="s">
        <v>204</v>
      </c>
      <c r="D42" s="27"/>
      <c r="E42" s="24"/>
    </row>
    <row r="43" spans="1:10" x14ac:dyDescent="0.25">
      <c r="A43" s="37" t="s">
        <v>81</v>
      </c>
      <c r="C43" s="61" t="s">
        <v>196</v>
      </c>
      <c r="D43" s="27"/>
      <c r="E43" s="24"/>
    </row>
    <row r="44" spans="1:10" x14ac:dyDescent="0.25">
      <c r="A44" s="38" t="s">
        <v>82</v>
      </c>
      <c r="D44" s="27"/>
      <c r="E44" s="24"/>
    </row>
    <row r="45" spans="1:10" x14ac:dyDescent="0.25">
      <c r="A45" s="38"/>
      <c r="D45" s="27"/>
      <c r="E45" s="24"/>
    </row>
    <row r="46" spans="1:10" x14ac:dyDescent="0.25">
      <c r="D46" s="27"/>
      <c r="E46" s="24"/>
    </row>
    <row r="47" spans="1:10" x14ac:dyDescent="0.25">
      <c r="C47" s="39"/>
      <c r="D47" s="18"/>
      <c r="E47" s="24"/>
    </row>
    <row r="48" spans="1:10" x14ac:dyDescent="0.25">
      <c r="C48" s="39"/>
      <c r="D48" s="18"/>
      <c r="E48" s="24"/>
    </row>
    <row r="49" spans="3:5" x14ac:dyDescent="0.25">
      <c r="C49" s="40"/>
      <c r="D49" s="18"/>
      <c r="E49" s="24"/>
    </row>
    <row r="50" spans="3:5" x14ac:dyDescent="0.25">
      <c r="C50" s="39"/>
      <c r="E50" s="24"/>
    </row>
    <row r="51" spans="3:5" x14ac:dyDescent="0.25">
      <c r="C51" s="39"/>
      <c r="E51" s="24"/>
    </row>
    <row r="52" spans="3:5" x14ac:dyDescent="0.25">
      <c r="E52" s="24"/>
    </row>
    <row r="53" spans="3:5" x14ac:dyDescent="0.25">
      <c r="E53" s="24"/>
    </row>
    <row r="54" spans="3:5" x14ac:dyDescent="0.25">
      <c r="E54" s="24"/>
    </row>
    <row r="55" spans="3:5" x14ac:dyDescent="0.25">
      <c r="E55" s="24"/>
    </row>
    <row r="56" spans="3:5" x14ac:dyDescent="0.25">
      <c r="E56" s="24"/>
    </row>
    <row r="57" spans="3:5" x14ac:dyDescent="0.25">
      <c r="E57" s="24"/>
    </row>
    <row r="58" spans="3:5" x14ac:dyDescent="0.25">
      <c r="E58" s="24"/>
    </row>
    <row r="60" spans="3:5" x14ac:dyDescent="0.25">
      <c r="E60" s="18"/>
    </row>
    <row r="61" spans="3:5" x14ac:dyDescent="0.25">
      <c r="E61" s="18"/>
    </row>
    <row r="62" spans="3:5" x14ac:dyDescent="0.25">
      <c r="E62" s="18"/>
    </row>
    <row r="63" spans="3:5" x14ac:dyDescent="0.25">
      <c r="E63" s="18"/>
    </row>
    <row r="64" spans="3:5" x14ac:dyDescent="0.25">
      <c r="E64" s="18"/>
    </row>
    <row r="65" spans="1:11" x14ac:dyDescent="0.25">
      <c r="E65" s="18"/>
    </row>
    <row r="66" spans="1:11" x14ac:dyDescent="0.25">
      <c r="E66" s="27"/>
    </row>
    <row r="67" spans="1:11" s="5" customFormat="1" x14ac:dyDescent="0.25">
      <c r="A67"/>
      <c r="B67"/>
      <c r="C67" s="35"/>
      <c r="E67" s="27"/>
      <c r="F67"/>
      <c r="G67"/>
      <c r="H67"/>
      <c r="I67"/>
      <c r="J67"/>
      <c r="K67"/>
    </row>
    <row r="68" spans="1:11" s="5" customFormat="1" x14ac:dyDescent="0.25">
      <c r="A68"/>
      <c r="B68"/>
      <c r="C68" s="35"/>
      <c r="E68" s="27"/>
      <c r="F68"/>
      <c r="G68"/>
      <c r="H68"/>
      <c r="I68"/>
      <c r="J68"/>
      <c r="K68"/>
    </row>
    <row r="69" spans="1:11" s="5" customFormat="1" x14ac:dyDescent="0.25">
      <c r="A69"/>
      <c r="B69"/>
      <c r="C69" s="35"/>
      <c r="E69" s="27"/>
      <c r="F69"/>
      <c r="G69"/>
      <c r="H69"/>
      <c r="I69"/>
      <c r="J69"/>
      <c r="K69"/>
    </row>
    <row r="70" spans="1:11" s="5" customFormat="1" x14ac:dyDescent="0.25">
      <c r="A70"/>
      <c r="B70"/>
      <c r="C70" s="35"/>
      <c r="E70" s="27"/>
      <c r="F70"/>
      <c r="G70"/>
      <c r="H70"/>
      <c r="I70"/>
      <c r="J70"/>
      <c r="K70"/>
    </row>
    <row r="71" spans="1:11" s="5" customFormat="1" x14ac:dyDescent="0.25">
      <c r="A71"/>
      <c r="B71"/>
      <c r="C71" s="35"/>
      <c r="E71" s="27"/>
    </row>
    <row r="72" spans="1:11" s="5" customFormat="1" x14ac:dyDescent="0.25">
      <c r="A72"/>
      <c r="B72"/>
      <c r="C72" s="35"/>
      <c r="E72" s="18"/>
    </row>
    <row r="73" spans="1:11" s="5" customFormat="1" x14ac:dyDescent="0.25">
      <c r="A73"/>
      <c r="B73"/>
      <c r="C73" s="35"/>
      <c r="E73" s="18"/>
    </row>
    <row r="74" spans="1:11" x14ac:dyDescent="0.25">
      <c r="E74" s="18"/>
      <c r="F74" s="5"/>
      <c r="G74" s="5"/>
      <c r="H74" s="5"/>
      <c r="I74" s="5"/>
      <c r="J74" s="5"/>
      <c r="K74" s="5"/>
    </row>
    <row r="75" spans="1:11" x14ac:dyDescent="0.25">
      <c r="E75" s="18"/>
      <c r="F75" s="5"/>
      <c r="G75" s="5"/>
      <c r="H75" s="5"/>
      <c r="I75" s="5"/>
      <c r="J75" s="5"/>
      <c r="K75" s="5"/>
    </row>
    <row r="76" spans="1:11" x14ac:dyDescent="0.25">
      <c r="F76" s="5"/>
      <c r="G76" s="5"/>
      <c r="H76" s="5"/>
      <c r="I76" s="5"/>
      <c r="J76" s="5"/>
      <c r="K76" s="5"/>
    </row>
    <row r="77" spans="1:11" x14ac:dyDescent="0.25">
      <c r="F77" s="5"/>
      <c r="G77" s="5"/>
      <c r="H77" s="5"/>
      <c r="I77" s="5"/>
      <c r="J77" s="5"/>
      <c r="K77" s="5"/>
    </row>
  </sheetData>
  <mergeCells count="4">
    <mergeCell ref="G27:J27"/>
    <mergeCell ref="A1:C1"/>
    <mergeCell ref="A2:C2"/>
    <mergeCell ref="A3:C3"/>
  </mergeCells>
  <pageMargins left="0.7" right="0.7" top="0.5" bottom="0.5" header="0.3" footer="0.3"/>
  <pageSetup scale="67"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TermLoan3</vt:lpstr>
      <vt:lpstr>TermLoan4</vt:lpstr>
      <vt:lpstr>TermLoan5</vt:lpstr>
      <vt:lpstr>TermLoan7</vt:lpstr>
      <vt:lpstr>TermLoan8</vt:lpstr>
      <vt:lpstr>TermLoan9</vt:lpstr>
      <vt:lpstr>TermLoan10</vt:lpstr>
      <vt:lpstr>TermLoan12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 San Fernando</dc:creator>
  <cp:lastModifiedBy>CTO San Fernando</cp:lastModifiedBy>
  <cp:lastPrinted>2023-05-08T05:31:14Z</cp:lastPrinted>
  <dcterms:created xsi:type="dcterms:W3CDTF">2023-02-27T01:49:49Z</dcterms:created>
  <dcterms:modified xsi:type="dcterms:W3CDTF">2023-05-29T10:52:26Z</dcterms:modified>
</cp:coreProperties>
</file>