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J FILES\SCHEDULES\2022\"/>
    </mc:Choice>
  </mc:AlternateContent>
  <xr:revisionPtr revIDLastSave="0" documentId="13_ncr:1_{34E703D2-D847-420B-AF96-5A3650F864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ST QTR" sheetId="28" r:id="rId1"/>
    <sheet name="2ND QTR" sheetId="30" r:id="rId2"/>
  </sheets>
  <definedNames>
    <definedName name="_xlnm.Print_Area" localSheetId="0">'1ST QTR'!$A$1:$J$135</definedName>
    <definedName name="_xlnm.Print_Area" localSheetId="1">'2ND QTR'!$A$1:$J$135</definedName>
    <definedName name="_xlnm.Print_Titles" localSheetId="0">'1ST QTR'!$1:$9</definedName>
    <definedName name="_xlnm.Print_Titles" localSheetId="1">'2ND QTR'!$1:$9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30" l="1"/>
  <c r="G77" i="30" s="1"/>
  <c r="H69" i="30"/>
  <c r="H125" i="30"/>
  <c r="G123" i="30"/>
  <c r="G122" i="30"/>
  <c r="G121" i="30"/>
  <c r="G120" i="30"/>
  <c r="G119" i="30"/>
  <c r="H101" i="30"/>
  <c r="G87" i="30"/>
  <c r="G86" i="30"/>
  <c r="G85" i="30"/>
  <c r="G84" i="30"/>
  <c r="G83" i="30"/>
  <c r="H82" i="30"/>
  <c r="G82" i="30" s="1"/>
  <c r="G81" i="30"/>
  <c r="H80" i="30"/>
  <c r="G80" i="30"/>
  <c r="H79" i="30"/>
  <c r="G79" i="30" s="1"/>
  <c r="G78" i="30"/>
  <c r="D77" i="30"/>
  <c r="H76" i="30"/>
  <c r="G76" i="30"/>
  <c r="H75" i="30"/>
  <c r="G75" i="30" s="1"/>
  <c r="G74" i="30"/>
  <c r="G73" i="30"/>
  <c r="H72" i="30"/>
  <c r="G72" i="30" s="1"/>
  <c r="G71" i="30"/>
  <c r="H70" i="30"/>
  <c r="G70" i="30"/>
  <c r="G69" i="30"/>
  <c r="G68" i="30"/>
  <c r="G67" i="30"/>
  <c r="G66" i="30"/>
  <c r="G65" i="30"/>
  <c r="G64" i="30"/>
  <c r="G63" i="30"/>
  <c r="G62" i="30"/>
  <c r="H61" i="30"/>
  <c r="G61" i="30"/>
  <c r="H60" i="30"/>
  <c r="G60" i="30" s="1"/>
  <c r="G59" i="30"/>
  <c r="H58" i="30"/>
  <c r="G58" i="30"/>
  <c r="G57" i="30"/>
  <c r="G56" i="30"/>
  <c r="G55" i="30"/>
  <c r="H54" i="30"/>
  <c r="G54" i="30" s="1"/>
  <c r="G53" i="30"/>
  <c r="G52" i="30"/>
  <c r="G51" i="30"/>
  <c r="G50" i="30"/>
  <c r="G49" i="30"/>
  <c r="H48" i="30"/>
  <c r="G48" i="30" s="1"/>
  <c r="H47" i="30"/>
  <c r="G47" i="30"/>
  <c r="H46" i="30"/>
  <c r="G46" i="30"/>
  <c r="G45" i="30"/>
  <c r="G44" i="30"/>
  <c r="G43" i="30"/>
  <c r="G42" i="30"/>
  <c r="H41" i="30"/>
  <c r="G41" i="30"/>
  <c r="G40" i="30"/>
  <c r="G39" i="30"/>
  <c r="G38" i="30"/>
  <c r="G37" i="30"/>
  <c r="G34" i="30"/>
  <c r="G33" i="30"/>
  <c r="H32" i="30"/>
  <c r="G32" i="30"/>
  <c r="H31" i="30"/>
  <c r="G31" i="30"/>
  <c r="G30" i="30"/>
  <c r="H29" i="30"/>
  <c r="G29" i="30"/>
  <c r="H28" i="30"/>
  <c r="G28" i="30" s="1"/>
  <c r="G27" i="30"/>
  <c r="H26" i="30"/>
  <c r="G26" i="30"/>
  <c r="H24" i="30"/>
  <c r="G24" i="30" s="1"/>
  <c r="H23" i="30"/>
  <c r="G23" i="30" s="1"/>
  <c r="G22" i="30"/>
  <c r="H21" i="30"/>
  <c r="G21" i="30"/>
  <c r="H20" i="30"/>
  <c r="G20" i="30" s="1"/>
  <c r="D20" i="30"/>
  <c r="H19" i="30"/>
  <c r="G19" i="30" s="1"/>
  <c r="H18" i="30"/>
  <c r="G18" i="30"/>
  <c r="H17" i="30"/>
  <c r="G17" i="30"/>
  <c r="H16" i="30"/>
  <c r="G16" i="30" s="1"/>
  <c r="H15" i="30"/>
  <c r="G15" i="30" s="1"/>
  <c r="H14" i="30"/>
  <c r="G14" i="30"/>
  <c r="H13" i="30"/>
  <c r="G13" i="30"/>
  <c r="G83" i="28"/>
  <c r="H82" i="28"/>
  <c r="H79" i="28"/>
  <c r="H80" i="28"/>
  <c r="D77" i="28"/>
  <c r="H77" i="28"/>
  <c r="G77" i="28" s="1"/>
  <c r="H69" i="28"/>
  <c r="G69" i="28" s="1"/>
  <c r="G84" i="28"/>
  <c r="G79" i="28"/>
  <c r="G82" i="28"/>
  <c r="G28" i="28"/>
  <c r="G27" i="28"/>
  <c r="H125" i="28"/>
  <c r="G123" i="28"/>
  <c r="G122" i="28"/>
  <c r="G121" i="28"/>
  <c r="G120" i="28"/>
  <c r="G119" i="28"/>
  <c r="H101" i="28"/>
  <c r="G87" i="28"/>
  <c r="G86" i="28"/>
  <c r="G85" i="28"/>
  <c r="G81" i="28"/>
  <c r="G80" i="28"/>
  <c r="G78" i="28"/>
  <c r="H76" i="28"/>
  <c r="G76" i="28" s="1"/>
  <c r="H75" i="28"/>
  <c r="G75" i="28" s="1"/>
  <c r="G74" i="28"/>
  <c r="G73" i="28"/>
  <c r="H72" i="28"/>
  <c r="G72" i="28" s="1"/>
  <c r="G71" i="28"/>
  <c r="H70" i="28"/>
  <c r="G70" i="28" s="1"/>
  <c r="G68" i="28"/>
  <c r="G67" i="28"/>
  <c r="G66" i="28"/>
  <c r="G65" i="28"/>
  <c r="G64" i="28"/>
  <c r="G63" i="28"/>
  <c r="G62" i="28"/>
  <c r="H61" i="28"/>
  <c r="G61" i="28" s="1"/>
  <c r="H60" i="28"/>
  <c r="G60" i="28" s="1"/>
  <c r="G59" i="28"/>
  <c r="H58" i="28"/>
  <c r="G58" i="28" s="1"/>
  <c r="G57" i="28"/>
  <c r="G56" i="28"/>
  <c r="G55" i="28"/>
  <c r="H54" i="28"/>
  <c r="G54" i="28" s="1"/>
  <c r="G53" i="28"/>
  <c r="G52" i="28"/>
  <c r="G51" i="28"/>
  <c r="G50" i="28"/>
  <c r="G49" i="28"/>
  <c r="H48" i="28"/>
  <c r="G48" i="28" s="1"/>
  <c r="H47" i="28"/>
  <c r="G47" i="28" s="1"/>
  <c r="H46" i="28"/>
  <c r="G46" i="28" s="1"/>
  <c r="G45" i="28"/>
  <c r="G44" i="28"/>
  <c r="G43" i="28"/>
  <c r="G42" i="28"/>
  <c r="H41" i="28"/>
  <c r="G41" i="28" s="1"/>
  <c r="G40" i="28"/>
  <c r="G39" i="28"/>
  <c r="G38" i="28"/>
  <c r="G37" i="28"/>
  <c r="G34" i="28"/>
  <c r="G33" i="28"/>
  <c r="H32" i="28"/>
  <c r="G32" i="28" s="1"/>
  <c r="H31" i="28"/>
  <c r="G31" i="28" s="1"/>
  <c r="G30" i="28"/>
  <c r="H29" i="28"/>
  <c r="G29" i="28" s="1"/>
  <c r="H26" i="28"/>
  <c r="G26" i="28" s="1"/>
  <c r="H24" i="28"/>
  <c r="G24" i="28" s="1"/>
  <c r="H23" i="28"/>
  <c r="G23" i="28" s="1"/>
  <c r="G22" i="28"/>
  <c r="H21" i="28"/>
  <c r="G21" i="28" s="1"/>
  <c r="H20" i="28"/>
  <c r="D20" i="28"/>
  <c r="H19" i="28"/>
  <c r="G19" i="28" s="1"/>
  <c r="H18" i="28"/>
  <c r="G18" i="28" s="1"/>
  <c r="H17" i="28"/>
  <c r="G17" i="28" s="1"/>
  <c r="H16" i="28"/>
  <c r="G16" i="28" s="1"/>
  <c r="H15" i="28"/>
  <c r="G15" i="28" s="1"/>
  <c r="H14" i="28"/>
  <c r="G14" i="28" s="1"/>
  <c r="H13" i="28"/>
  <c r="G13" i="28" s="1"/>
  <c r="G20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  <author>CACCO</author>
  </authors>
  <commentList>
    <comment ref="J13" authorId="0" shapeId="0" xr:uid="{B5873FA0-A463-46E6-AE75-0BF1CEC8EF1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J18" authorId="0" shapeId="0" xr:uid="{BB4BD817-1B68-407C-ADED-37204D00EE76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J19" authorId="0" shapeId="0" xr:uid="{EBF9DB07-7EA3-4CB3-A1EB-EDF49E2669DE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J22" authorId="0" shapeId="0" xr:uid="{EE72F0B8-69FB-4B38-9BF4-B1BDF17C2C6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A68" authorId="1" shapeId="0" xr:uid="{D056F9E7-4B44-4BC9-8DAD-0D37C23A932E}">
      <text>
        <r>
          <rPr>
            <b/>
            <sz val="22"/>
            <color indexed="81"/>
            <rFont val="Tahoma"/>
            <family val="2"/>
          </rPr>
          <t>LGSF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  <author>CACCO</author>
  </authors>
  <commentList>
    <comment ref="J13" authorId="0" shapeId="0" xr:uid="{A035CB36-AE67-43D2-8B0D-FB379F6621CE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J18" authorId="0" shapeId="0" xr:uid="{3EEF6A2F-D45D-442E-8BDB-A623E47D8ED0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J19" authorId="0" shapeId="0" xr:uid="{7FD95744-7D37-4C5A-81E1-4A5F6CFA3EE5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J22" authorId="0" shapeId="0" xr:uid="{A73B2526-1F33-4CAC-AA5F-55F9C1D75DFF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A68" authorId="1" shapeId="0" xr:uid="{ADAD30E3-5037-4AA2-9DD7-E0442F5BD568}">
      <text>
        <r>
          <rPr>
            <b/>
            <sz val="22"/>
            <color indexed="81"/>
            <rFont val="Tahoma"/>
            <family val="2"/>
          </rPr>
          <t>LGSF</t>
        </r>
      </text>
    </comment>
  </commentList>
</comments>
</file>

<file path=xl/sharedStrings.xml><?xml version="1.0" encoding="utf-8"?>
<sst xmlns="http://schemas.openxmlformats.org/spreadsheetml/2006/main" count="1068" uniqueCount="248">
  <si>
    <t>CONSOLIDATED QUARTERLY REPORT ON GOVERNMENT PROJECTS, PROGRAMS or ACTIVITIES</t>
  </si>
  <si>
    <t>LOCAL GOVERNMENT UNIT - CITY OF SAN FERNANDO, PAMPANGA</t>
  </si>
  <si>
    <t>Program or Project</t>
  </si>
  <si>
    <t>Location</t>
  </si>
  <si>
    <t>Project Status</t>
  </si>
  <si>
    <t>% of Completion</t>
  </si>
  <si>
    <t>Total Cost Incurred to Date</t>
  </si>
  <si>
    <t>Remarks</t>
  </si>
  <si>
    <t>Certified Correct:</t>
  </si>
  <si>
    <t>City Mayor</t>
  </si>
  <si>
    <t>EDWIN D. SANTIAGO</t>
  </si>
  <si>
    <t>different barangays of CSFP</t>
  </si>
  <si>
    <t>Presidential Management Staff (various projects of CSFP)</t>
  </si>
  <si>
    <t xml:space="preserve">DPWH RO III - SLRF </t>
  </si>
  <si>
    <t>Sto. Rosario, CSFP</t>
  </si>
  <si>
    <t>DBM RO III - OPPSF</t>
  </si>
  <si>
    <t>North Luzon Railways, Corp.</t>
  </si>
  <si>
    <t>San Nicolas to Telabastagan, CSFP</t>
  </si>
  <si>
    <t>DOLE RO III - DOLE Kabuhayan Nego Kart</t>
  </si>
  <si>
    <t>DOLE RO III - DOLE Integrated Livelihood Program</t>
  </si>
  <si>
    <t>DILG RO III - Public Transport Assistance Program</t>
  </si>
  <si>
    <t>DBM RO III (Sen. Manuel Villar) Medical Mission and Purchase of Medicines</t>
  </si>
  <si>
    <t>DBM RO III (Sen. Mar Roxas) Medical Assistance to Indigents Patients of JBL</t>
  </si>
  <si>
    <t>DILG RO III - Gawad Pamana ng Lahi</t>
  </si>
  <si>
    <t>Fully Liquidated</t>
  </si>
  <si>
    <t>DBM RO III - Rehabilitation /Completion of road network of Regional Center at Maimpis CSFP</t>
  </si>
  <si>
    <t>Maimpis, CSFP</t>
  </si>
  <si>
    <t>DBM RO III - Rehabilitation /Improvement of Maimpis Creek</t>
  </si>
  <si>
    <t>DBM RO III - Asphalt Overlay/Asphalting of Pavement at Poblacion CSFP</t>
  </si>
  <si>
    <t>DBM RO III - Construction of Two-Storey Fire Department Building</t>
  </si>
  <si>
    <t>DSWD RO III - National Child Development Center</t>
  </si>
  <si>
    <t>Sindalan, CSFP</t>
  </si>
  <si>
    <t>DSWD RO III - Supplemental Feeding Program</t>
  </si>
  <si>
    <t>DBM RO III - Concreting of Road at Parian Barangay Road, Mexico, Pampanga</t>
  </si>
  <si>
    <t>Mexico, Pampanga</t>
  </si>
  <si>
    <t>DBM RO III - Concreting of Road at Brgy Sto. Niño &amp; Moras, Sto. Tomas, Pampanga</t>
  </si>
  <si>
    <t>Sto. Tomas, Pampanga</t>
  </si>
  <si>
    <t>DBM RO III - Concreting of Road at Maniago Barangay Road, Minalin, Pampanga</t>
  </si>
  <si>
    <t>Minalin, Pampanga</t>
  </si>
  <si>
    <t>DBM RO III - Concreting of Road at Balucuc Tabuyuc Road, Apalit, Pampanga</t>
  </si>
  <si>
    <t>Apalit, Pampanga</t>
  </si>
  <si>
    <t>DBM RO III - Concreting of Road at Cabetican Barangay Road, Bacolor, Pampanga</t>
  </si>
  <si>
    <t>Bacolor, Pampanga</t>
  </si>
  <si>
    <t>DBM RO III - Concreting of Road at San Pedro 2 Brgy Road to Brgy Sta. Lucia, Magalang, Pampanga</t>
  </si>
  <si>
    <t>Magalang, Pampanga</t>
  </si>
  <si>
    <t>DBM RO III - Concreting of Road at Sta. Ana Municipal Road, Pampanga</t>
  </si>
  <si>
    <t>Sta. Ana, Pampanga</t>
  </si>
  <si>
    <t>DBM RO III - Concreting of Road at San Simon Municipal Road, Pampanga</t>
  </si>
  <si>
    <t>San Simon, Pampanga</t>
  </si>
  <si>
    <t>DBM RO III - Concreting of Road at Sasmuan Municipal Road, Pampanga</t>
  </si>
  <si>
    <t>Sasmuan, Pampanga</t>
  </si>
  <si>
    <t>DBM RO III - Concreting of Road at Arayat Municipal Road, Pampanga</t>
  </si>
  <si>
    <t>Arayat, Pampanga</t>
  </si>
  <si>
    <t>DBM RO III - Rehabilitation of Balimbing-Del Carmen Creek</t>
  </si>
  <si>
    <t>Del Carmen, CSFP</t>
  </si>
  <si>
    <t>DSWD RO III - Papsmear Project for Women and Mothers of CSFP</t>
  </si>
  <si>
    <t>DBM RO III (Sen. Francis Escudero) - Repair and Rehabilitation of Public Markets</t>
  </si>
  <si>
    <t>Old Public Market, Del Pilar, CSFP</t>
  </si>
  <si>
    <t>DBM RO III ( Cong. Oscar S. Rodriguez) - Financial Assistance to various LGUs for the implementation of Social Services</t>
  </si>
  <si>
    <t>Del Rosario, CSFP</t>
  </si>
  <si>
    <t>DOST RO III - Upgrading of MRF</t>
  </si>
  <si>
    <t>Del Pilar, CSFP</t>
  </si>
  <si>
    <t>DSWD RO III - Improvement of San Pablo Batic Day Care Center funded by BCDA</t>
  </si>
  <si>
    <t>San Pablo DCC, CSFP</t>
  </si>
  <si>
    <t>DA RO III - Grassroots Participatory Budgeting Process - GPBP</t>
  </si>
  <si>
    <t>DOLE RO III - Yes Program</t>
  </si>
  <si>
    <t>City College, CSFP</t>
  </si>
  <si>
    <t>DBM RO III (Sen. Teofisto Guingona III) - Construction of City College Building Elevator</t>
  </si>
  <si>
    <t>DBM RO III (Sen. Francis Pangilinan) - Scholarship Program</t>
  </si>
  <si>
    <t>DBM RO III (Sen. Francis Pangilinan) - Priority Development Program</t>
  </si>
  <si>
    <t>DSWD RO III - Katas ng VAT Project</t>
  </si>
  <si>
    <t>DSWD RO III-Child Abuse Prevention and Intervention Program (BUB)</t>
  </si>
  <si>
    <t>DSWD RO III-Social Pension for Indigent Senior Citizens (BUB)</t>
  </si>
  <si>
    <t>DILG RO III-Bottom Up Budgeting for Disaster Preparedness</t>
  </si>
  <si>
    <t>DILG RO III - Performance Challenge Fund</t>
  </si>
  <si>
    <t>DSWD RO III- Bottom Up Budgeting for Construction/Repair of Day Care Centers</t>
  </si>
  <si>
    <t>DILG RO III - Most Outstanding LGU for Environmental Compliance</t>
  </si>
  <si>
    <t>CSFP</t>
  </si>
  <si>
    <t>DTI RO III-OBOP (BUB)</t>
  </si>
  <si>
    <t>DTI RO III-Yamang Pinoy (BUB)</t>
  </si>
  <si>
    <t>Alasas, CSFP</t>
  </si>
  <si>
    <t>DA ROIII-Farm Mechanization (BUB)</t>
  </si>
  <si>
    <t>DA ROIII-Sustainable Agri-Fisheries Based Livelihood (BUB)</t>
  </si>
  <si>
    <t>LGSF-Rehabilitation of BHS (BUB)</t>
  </si>
  <si>
    <t>LGSF-Integrated Community Food Production (BUB)</t>
  </si>
  <si>
    <t>DOH ROIII-RHU I</t>
  </si>
  <si>
    <t>DSWD ROIII-Sustainable Livelihood Program (BUB)</t>
  </si>
  <si>
    <t>LGSF-Provision of School Furnitures (BUB)</t>
  </si>
  <si>
    <t>LGSF-Construction of School Fence (BUB)</t>
  </si>
  <si>
    <t>ongoing</t>
  </si>
  <si>
    <t>balance for refund</t>
  </si>
  <si>
    <t>refund already prepared on 6/28 amounting to P2340</t>
  </si>
  <si>
    <t>refund already prepared on 7/29 P72239.00</t>
  </si>
  <si>
    <t>Project Ongoing</t>
  </si>
  <si>
    <t>DOT-BUB Branding</t>
  </si>
  <si>
    <t>DOT-BUB Brochures / Collaterals</t>
  </si>
  <si>
    <t>DOT-BUB Municipal Site Plan</t>
  </si>
  <si>
    <t>DOT-BUB Planning, Production, Development and Marketing</t>
  </si>
  <si>
    <t>DA-BUB Combine Harvester</t>
  </si>
  <si>
    <t>DA-BUB Power Tiller</t>
  </si>
  <si>
    <t>DENR-BUB Barangay Forest Program</t>
  </si>
  <si>
    <t>Northville, CSFP</t>
  </si>
  <si>
    <t>NCCA-Arkitekturang Kapampangan</t>
  </si>
  <si>
    <t>Province of Pampanga-Purchase of Service Vehicle (SP)</t>
  </si>
  <si>
    <t>DOLE-Child Labor Free Barangay (Nego-Kart)</t>
  </si>
  <si>
    <t>Dolores, CSFP</t>
  </si>
  <si>
    <t>PHS, Calulut, Malpitic &amp; Panipuan IS</t>
  </si>
  <si>
    <t>DTI-BUB Industry Clustering Program</t>
  </si>
  <si>
    <t xml:space="preserve">                We hereby certify that we have reviewed the contents and hereby attest to the veracity and correctness of the data or information contained in this document.</t>
  </si>
  <si>
    <t>DSWD-BUB Protective Services for Solo Parents &amp; Women in Difficult Circumstances</t>
  </si>
  <si>
    <t>DSWD-BUB Protective Services for Out-of-School Youth, PWD &amp; Women/ Day Care Parents</t>
  </si>
  <si>
    <t>DENR EMB - Solid Waste Management Program</t>
  </si>
  <si>
    <t>DENR EMB - Closure and Rehabilitation of LGU Open &amp; Controlled Dump Site</t>
  </si>
  <si>
    <t>DSWD-Child Devt Center Conversion Program</t>
  </si>
  <si>
    <t>DSWD-Devt of Database for Children 0-17 Y/O</t>
  </si>
  <si>
    <t>DSWD-Cash For Work</t>
  </si>
  <si>
    <t>San Isidro, CSFP</t>
  </si>
  <si>
    <t>Lara, CSFP</t>
  </si>
  <si>
    <t>7 different barangays of CSFP</t>
  </si>
  <si>
    <t>Civic Center City Park</t>
  </si>
  <si>
    <t>NCCA-Gulis Pamana</t>
  </si>
  <si>
    <t>20% Share In Fire Code Revenues</t>
  </si>
  <si>
    <t>Total Cost</t>
  </si>
  <si>
    <t>Date Started</t>
  </si>
  <si>
    <t>Target Completion Date</t>
  </si>
  <si>
    <t>No. of Extensions, if any</t>
  </si>
  <si>
    <t>FDP Form 6 - TRUST FUND UTILIZATION</t>
  </si>
  <si>
    <t>Particulars</t>
  </si>
  <si>
    <t>Construction of Evacuation Center at Civic Center</t>
  </si>
  <si>
    <t xml:space="preserve">Construction of Public Child Development Center </t>
  </si>
  <si>
    <t>Road from Magliman to Alasas</t>
  </si>
  <si>
    <t>Upgrading of Road from Alasas to Del Rosario</t>
  </si>
  <si>
    <t>Abad Santos St., Vega St., Hilario St. and V Tiomico St., Sto Rosario CSFP</t>
  </si>
  <si>
    <t>V. Tiomico St., Sto. Rosario</t>
  </si>
  <si>
    <t>Establishment of MRF</t>
  </si>
  <si>
    <t>installation of gas vents part of the rehabilitation of former disposal facility at Lara</t>
  </si>
  <si>
    <t>Strengthening of enforcement (CENRO)</t>
  </si>
  <si>
    <t>San Agustin, Juliana, San Nicolas, Gloria II Sindalan, Sta Lucia, Northville, Malpitic, Maimpis and Pulung Bulu</t>
  </si>
  <si>
    <t>Dolores, Magliman, Sta Lucia Mansgold, Sta Lucia, San Nicolas, San Agustin and Northville Malpitic</t>
  </si>
  <si>
    <t>Calulut Integrated School, Malpitic Integrated School, Panipuan High School and Pampanga High School</t>
  </si>
  <si>
    <t xml:space="preserve">Civic Center City Park </t>
  </si>
  <si>
    <t>no data</t>
  </si>
  <si>
    <t>2009</t>
  </si>
  <si>
    <t>2010</t>
  </si>
  <si>
    <t>2008</t>
  </si>
  <si>
    <t>For Love of Mother Earth, Inc-City's Ecological Solid Waste Management Program (ESWM)</t>
  </si>
  <si>
    <t>Upgrading and Concreting of Road at Brgy Del Pilar to New Public Market</t>
  </si>
  <si>
    <t>2012</t>
  </si>
  <si>
    <t>2013</t>
  </si>
  <si>
    <t>2006</t>
  </si>
  <si>
    <t>2007</t>
  </si>
  <si>
    <t>2020</t>
  </si>
  <si>
    <t>DA RO III-Organic Trading Post</t>
  </si>
  <si>
    <t>Sept. 28, 2015</t>
  </si>
  <si>
    <t>Oct. 3, 2015</t>
  </si>
  <si>
    <t>Jan.3, 2017</t>
  </si>
  <si>
    <t>June 30, 2017</t>
  </si>
  <si>
    <t>July 27, 2015</t>
  </si>
  <si>
    <t>Nov. 10, 2015</t>
  </si>
  <si>
    <t>Jan. 8, 2018</t>
  </si>
  <si>
    <t>Feb. 15, 2018</t>
  </si>
  <si>
    <t>Sept 26, 2017</t>
  </si>
  <si>
    <t>Óct. 6, 2017</t>
  </si>
  <si>
    <t>Nov. 5, 2018</t>
  </si>
  <si>
    <t>May 23, 2011</t>
  </si>
  <si>
    <t>Mar. 11, 2011</t>
  </si>
  <si>
    <t>Oct. 13 2011</t>
  </si>
  <si>
    <t>Oct. 3, 2018</t>
  </si>
  <si>
    <t>Sept.23, 2015</t>
  </si>
  <si>
    <t>Nov. 21, 2015</t>
  </si>
  <si>
    <t>Jan. 5, 2018</t>
  </si>
  <si>
    <t>June 3, 2018</t>
  </si>
  <si>
    <t>Aug. 16, 2018</t>
  </si>
  <si>
    <t>June 6, 2019</t>
  </si>
  <si>
    <t>Sept. 3, 2019</t>
  </si>
  <si>
    <t>San Agustin, Juliana, San Nicolas, Sindalan</t>
  </si>
  <si>
    <t>Northville 14, Maimpis, Malpitic, Pulung Bulu</t>
  </si>
  <si>
    <t>Sta Lucia</t>
  </si>
  <si>
    <t>Mar. 15, 2016</t>
  </si>
  <si>
    <t>Mar. 21, 2016</t>
  </si>
  <si>
    <t>June 13, 2016</t>
  </si>
  <si>
    <t>May 20, 2016</t>
  </si>
  <si>
    <t>May 27, 2017</t>
  </si>
  <si>
    <t>July 5, 2017</t>
  </si>
  <si>
    <t>Oct. 3, 2019</t>
  </si>
  <si>
    <t>Jan. 21, 2014</t>
  </si>
  <si>
    <t>Dec. 3, 2013</t>
  </si>
  <si>
    <t>Oct. 16, 2012</t>
  </si>
  <si>
    <t>Nov. 23, 2012</t>
  </si>
  <si>
    <t>Mar. 31, 2012</t>
  </si>
  <si>
    <t>June 27, 2012</t>
  </si>
  <si>
    <t>Dec. 7, 2012</t>
  </si>
  <si>
    <t>Feb. 5, 2013</t>
  </si>
  <si>
    <t>Jan. 22, 2013</t>
  </si>
  <si>
    <t>Dec. 26, 2012</t>
  </si>
  <si>
    <t>Feb. 22, 2013</t>
  </si>
  <si>
    <t>July 10, 2012</t>
  </si>
  <si>
    <t>Feb. 12, 2016</t>
  </si>
  <si>
    <t>Jan. 4, 2016</t>
  </si>
  <si>
    <t>Jan. 31, 2018</t>
  </si>
  <si>
    <t>Mar. 1, 2018</t>
  </si>
  <si>
    <t>Feb. 25, 2013</t>
  </si>
  <si>
    <t>Mar.27, 2013</t>
  </si>
  <si>
    <t>Jan.8, 2016</t>
  </si>
  <si>
    <t>Aug. 11, 2016</t>
  </si>
  <si>
    <t>Oct. 9, 2016</t>
  </si>
  <si>
    <t>Aug. 25, 2018</t>
  </si>
  <si>
    <t>Apr. 3, 2018</t>
  </si>
  <si>
    <t>Apr. 10, 2018</t>
  </si>
  <si>
    <t>Oct. 22, 2018</t>
  </si>
  <si>
    <t>2011</t>
  </si>
  <si>
    <t>2016</t>
  </si>
  <si>
    <t>2018</t>
  </si>
  <si>
    <t>Feb.12, 2018</t>
  </si>
  <si>
    <t>PTO Cash Incentive for Child Protection</t>
  </si>
  <si>
    <t>Calulut, CSFP</t>
  </si>
  <si>
    <t>DSWD-Social Amelioration Program</t>
  </si>
  <si>
    <t>May 28, 2020</t>
  </si>
  <si>
    <t>Ápril 7, 2020</t>
  </si>
  <si>
    <t>Office of the Civil Defense-Gawad Kalasag Award</t>
  </si>
  <si>
    <t>June 1, 2020</t>
  </si>
  <si>
    <t>Óct. 5, 2020</t>
  </si>
  <si>
    <t>June 28, 2020</t>
  </si>
  <si>
    <t>San Isidro and Alasas, CSFP</t>
  </si>
  <si>
    <t>Dec. 14, 2020</t>
  </si>
  <si>
    <t>Pagcor-Construction of Evacuation/Multi-Purpose Hall at PHS</t>
  </si>
  <si>
    <t>PHS</t>
  </si>
  <si>
    <t>Nov. 27, 2020</t>
  </si>
  <si>
    <t>Sept. 4, 2020</t>
  </si>
  <si>
    <t>LGSF-DRRAP</t>
  </si>
  <si>
    <t xml:space="preserve">DOH- ADHP and SRA of Frontliners </t>
  </si>
  <si>
    <t xml:space="preserve">DBM-DRRMF </t>
  </si>
  <si>
    <t xml:space="preserve">DILG ROIII-cash incentives 2020 Regional Manila Bayani 3rd Placer City Category </t>
  </si>
  <si>
    <t xml:space="preserve"> </t>
  </si>
  <si>
    <t>Town Center River Esplanade Phase I</t>
  </si>
  <si>
    <t>Town Center River Esplanade Phase II</t>
  </si>
  <si>
    <t>DOT ROIII-Farm and Gastronomy Tours</t>
  </si>
  <si>
    <t xml:space="preserve">                 Noted by:</t>
  </si>
  <si>
    <t>OIC-City Budget Officer</t>
  </si>
  <si>
    <t>RIZZEL Y. MANGILIT</t>
  </si>
  <si>
    <t>Óct. 25, 2021</t>
  </si>
  <si>
    <t>SM Primeholdings-Rehabilitation of Telabastagan Creek</t>
  </si>
  <si>
    <t>Telabastagan, CSFP</t>
  </si>
  <si>
    <t>EILEEN A. TULIO</t>
  </si>
  <si>
    <t>Acting City Accountant</t>
  </si>
  <si>
    <t>FOR THE 1ST QUARTER OF CY 2022</t>
  </si>
  <si>
    <t>DOH RO III-Most Improved LGUs in Environmental Health Services</t>
  </si>
  <si>
    <t>FOR THE 2ND QUARTER OF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</si>
</sst>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quotePrefix="1" applyNumberFormat="1" applyFont="1" applyFill="1" applyBorder="1" applyAlignment="1">
      <alignment horizontal="center" vertical="center"/>
    </xf>
    <xf numFmtId="165" fontId="2" fillId="0" borderId="1" xfId="0" quotePrefix="1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center" vertical="center"/>
    </xf>
    <xf numFmtId="43" fontId="2" fillId="0" borderId="4" xfId="0" applyNumberFormat="1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499B-1177-4546-AFF3-EED08552AC34}">
  <sheetPr>
    <tabColor rgb="FFFF0000"/>
  </sheetPr>
  <dimension ref="A1:L135"/>
  <sheetViews>
    <sheetView view="pageBreakPreview" zoomScale="75" zoomScaleNormal="75" zoomScaleSheetLayoutView="75" workbookViewId="0">
      <pane ySplit="9" topLeftCell="A21" activePane="bottomLeft" state="frozen"/>
      <selection pane="bottomLeft" activeCell="A4" sqref="A4:J4"/>
    </sheetView>
  </sheetViews>
  <sheetFormatPr defaultColWidth="9.140625" defaultRowHeight="15" x14ac:dyDescent="0.25"/>
  <cols>
    <col min="1" max="1" width="35.42578125" style="2" customWidth="1"/>
    <col min="2" max="2" width="35.42578125" style="2" hidden="1" customWidth="1"/>
    <col min="3" max="3" width="16.140625" style="2" customWidth="1"/>
    <col min="4" max="4" width="16.85546875" style="1" bestFit="1" customWidth="1"/>
    <col min="5" max="6" width="9.42578125" style="13" customWidth="1"/>
    <col min="7" max="7" width="12.28515625" style="26" customWidth="1"/>
    <col min="8" max="8" width="18.42578125" style="1" bestFit="1" customWidth="1"/>
    <col min="9" max="9" width="6.85546875" style="1" customWidth="1"/>
    <col min="10" max="10" width="15.7109375" style="2" customWidth="1"/>
    <col min="11" max="11" width="0" style="11" hidden="1" customWidth="1"/>
    <col min="12" max="12" width="15.140625" style="2" bestFit="1" customWidth="1"/>
    <col min="13" max="16384" width="9.140625" style="2"/>
  </cols>
  <sheetData>
    <row r="1" spans="1:11" x14ac:dyDescent="0.25">
      <c r="A1" s="2" t="s">
        <v>126</v>
      </c>
    </row>
    <row r="3" spans="1:11" ht="2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.75" x14ac:dyDescent="0.25">
      <c r="A4" s="57" t="s">
        <v>245</v>
      </c>
      <c r="B4" s="57"/>
      <c r="C4" s="57"/>
      <c r="D4" s="57"/>
      <c r="E4" s="57"/>
      <c r="F4" s="57"/>
      <c r="G4" s="57"/>
      <c r="H4" s="57"/>
      <c r="I4" s="57"/>
      <c r="J4" s="57"/>
    </row>
    <row r="6" spans="1:11" ht="18.75" x14ac:dyDescent="0.25">
      <c r="A6" s="9" t="s">
        <v>1</v>
      </c>
      <c r="B6" s="9"/>
    </row>
    <row r="7" spans="1:11" ht="6.75" customHeight="1" x14ac:dyDescent="0.25"/>
    <row r="8" spans="1:11" s="10" customFormat="1" ht="29.25" customHeight="1" x14ac:dyDescent="0.25">
      <c r="A8" s="58" t="s">
        <v>2</v>
      </c>
      <c r="B8" s="59" t="s">
        <v>127</v>
      </c>
      <c r="C8" s="58" t="s">
        <v>3</v>
      </c>
      <c r="D8" s="60" t="s">
        <v>122</v>
      </c>
      <c r="E8" s="61" t="s">
        <v>123</v>
      </c>
      <c r="F8" s="61" t="s">
        <v>124</v>
      </c>
      <c r="G8" s="58" t="s">
        <v>4</v>
      </c>
      <c r="H8" s="58"/>
      <c r="I8" s="58" t="s">
        <v>125</v>
      </c>
      <c r="J8" s="58" t="s">
        <v>7</v>
      </c>
      <c r="K8" s="12"/>
    </row>
    <row r="9" spans="1:11" s="10" customFormat="1" ht="30" x14ac:dyDescent="0.25">
      <c r="A9" s="58"/>
      <c r="B9" s="59"/>
      <c r="C9" s="58"/>
      <c r="D9" s="60"/>
      <c r="E9" s="61"/>
      <c r="F9" s="61"/>
      <c r="G9" s="28" t="s">
        <v>5</v>
      </c>
      <c r="H9" s="29" t="s">
        <v>6</v>
      </c>
      <c r="I9" s="58"/>
      <c r="J9" s="58"/>
      <c r="K9" s="12"/>
    </row>
    <row r="10" spans="1:11" s="8" customFormat="1" ht="15" customHeight="1" x14ac:dyDescent="0.25">
      <c r="A10" s="42" t="s">
        <v>13</v>
      </c>
      <c r="B10" s="24" t="s">
        <v>133</v>
      </c>
      <c r="C10" s="42" t="s">
        <v>14</v>
      </c>
      <c r="D10" s="3">
        <v>616217.48</v>
      </c>
      <c r="E10" s="14" t="s">
        <v>141</v>
      </c>
      <c r="F10" s="14" t="s">
        <v>141</v>
      </c>
      <c r="G10" s="27">
        <v>1</v>
      </c>
      <c r="H10" s="3">
        <v>616217.48</v>
      </c>
      <c r="I10" s="3"/>
      <c r="J10" s="5" t="s">
        <v>24</v>
      </c>
      <c r="K10" s="11"/>
    </row>
    <row r="11" spans="1:11" s="8" customFormat="1" ht="30" x14ac:dyDescent="0.25">
      <c r="A11" s="42"/>
      <c r="B11" s="24" t="s">
        <v>133</v>
      </c>
      <c r="C11" s="42"/>
      <c r="D11" s="3">
        <v>554412.77</v>
      </c>
      <c r="E11" s="19" t="s">
        <v>165</v>
      </c>
      <c r="F11" s="19" t="s">
        <v>166</v>
      </c>
      <c r="G11" s="27">
        <v>1</v>
      </c>
      <c r="H11" s="3">
        <v>554412.77</v>
      </c>
      <c r="I11" s="3"/>
      <c r="J11" s="5" t="s">
        <v>24</v>
      </c>
      <c r="K11" s="11"/>
    </row>
    <row r="12" spans="1:11" s="8" customFormat="1" x14ac:dyDescent="0.25">
      <c r="A12" s="42"/>
      <c r="B12" s="24" t="s">
        <v>133</v>
      </c>
      <c r="C12" s="42"/>
      <c r="D12" s="3">
        <v>515066</v>
      </c>
      <c r="E12" s="14" t="s">
        <v>141</v>
      </c>
      <c r="F12" s="14" t="s">
        <v>141</v>
      </c>
      <c r="G12" s="27">
        <v>1</v>
      </c>
      <c r="H12" s="3">
        <v>515066</v>
      </c>
      <c r="I12" s="3"/>
      <c r="J12" s="5" t="s">
        <v>24</v>
      </c>
      <c r="K12" s="11"/>
    </row>
    <row r="13" spans="1:11" s="8" customFormat="1" ht="30" customHeight="1" x14ac:dyDescent="0.25">
      <c r="A13" s="42"/>
      <c r="B13" s="24" t="s">
        <v>132</v>
      </c>
      <c r="C13" s="42"/>
      <c r="D13" s="3">
        <v>907041</v>
      </c>
      <c r="E13" s="14" t="s">
        <v>141</v>
      </c>
      <c r="F13" s="14" t="s">
        <v>141</v>
      </c>
      <c r="G13" s="27">
        <f t="shared" ref="G13:G24" si="0">+H13/D13</f>
        <v>1</v>
      </c>
      <c r="H13" s="3">
        <f>904213.7+2827.3</f>
        <v>907041</v>
      </c>
      <c r="I13" s="3"/>
      <c r="J13" s="42" t="s">
        <v>24</v>
      </c>
      <c r="K13" s="11"/>
    </row>
    <row r="14" spans="1:11" s="8" customFormat="1" ht="30" customHeight="1" x14ac:dyDescent="0.25">
      <c r="A14" s="42"/>
      <c r="B14" s="24" t="s">
        <v>132</v>
      </c>
      <c r="C14" s="42"/>
      <c r="D14" s="3">
        <v>907041</v>
      </c>
      <c r="E14" s="14" t="s">
        <v>141</v>
      </c>
      <c r="F14" s="14" t="s">
        <v>141</v>
      </c>
      <c r="G14" s="27">
        <f t="shared" si="0"/>
        <v>1</v>
      </c>
      <c r="H14" s="3">
        <f>902912.59+4128.41</f>
        <v>907041</v>
      </c>
      <c r="I14" s="3"/>
      <c r="J14" s="42"/>
      <c r="K14" s="11"/>
    </row>
    <row r="15" spans="1:11" s="8" customFormat="1" ht="45" x14ac:dyDescent="0.25">
      <c r="A15" s="24" t="s">
        <v>21</v>
      </c>
      <c r="B15" s="24"/>
      <c r="C15" s="7" t="s">
        <v>11</v>
      </c>
      <c r="D15" s="3">
        <v>2000000</v>
      </c>
      <c r="E15" s="17" t="s">
        <v>210</v>
      </c>
      <c r="F15" s="17" t="s">
        <v>147</v>
      </c>
      <c r="G15" s="27">
        <f t="shared" si="0"/>
        <v>1</v>
      </c>
      <c r="H15" s="3">
        <f>1853770+146230</f>
        <v>2000000</v>
      </c>
      <c r="I15" s="3"/>
      <c r="J15" s="5" t="s">
        <v>24</v>
      </c>
      <c r="K15" s="11"/>
    </row>
    <row r="16" spans="1:11" s="8" customFormat="1" ht="45" x14ac:dyDescent="0.25">
      <c r="A16" s="24" t="s">
        <v>22</v>
      </c>
      <c r="B16" s="24"/>
      <c r="C16" s="7" t="s">
        <v>11</v>
      </c>
      <c r="D16" s="3">
        <v>3000000</v>
      </c>
      <c r="E16" s="14" t="s">
        <v>141</v>
      </c>
      <c r="F16" s="14" t="s">
        <v>141</v>
      </c>
      <c r="G16" s="27">
        <f t="shared" si="0"/>
        <v>1.0000000000000002</v>
      </c>
      <c r="H16" s="3">
        <f>2252450.56+7379.5+10670+11400+1740+7245+12270+14255+46240.25+25855+65162.35+54588+61302.08+419770.78+9671.48</f>
        <v>3000000.0000000005</v>
      </c>
      <c r="I16" s="3"/>
      <c r="J16" s="5" t="s">
        <v>24</v>
      </c>
      <c r="K16" s="11"/>
    </row>
    <row r="17" spans="1:11" s="8" customFormat="1" x14ac:dyDescent="0.25">
      <c r="A17" s="42" t="s">
        <v>30</v>
      </c>
      <c r="B17" s="24"/>
      <c r="C17" s="24" t="s">
        <v>31</v>
      </c>
      <c r="D17" s="3">
        <v>2200000</v>
      </c>
      <c r="E17" s="14" t="s">
        <v>141</v>
      </c>
      <c r="F17" s="14" t="s">
        <v>141</v>
      </c>
      <c r="G17" s="27">
        <f t="shared" si="0"/>
        <v>1</v>
      </c>
      <c r="H17" s="3">
        <f>2194421.52+5578.48</f>
        <v>2200000</v>
      </c>
      <c r="I17" s="3"/>
      <c r="J17" s="5" t="s">
        <v>24</v>
      </c>
      <c r="K17" s="11"/>
    </row>
    <row r="18" spans="1:11" s="8" customFormat="1" x14ac:dyDescent="0.25">
      <c r="A18" s="42"/>
      <c r="B18" s="24"/>
      <c r="C18" s="24" t="s">
        <v>31</v>
      </c>
      <c r="D18" s="3">
        <v>452049.66</v>
      </c>
      <c r="E18" s="14" t="s">
        <v>141</v>
      </c>
      <c r="F18" s="14" t="s">
        <v>141</v>
      </c>
      <c r="G18" s="27">
        <f t="shared" si="0"/>
        <v>1.0000000000000002</v>
      </c>
      <c r="H18" s="3">
        <f>380930-5578.48+5481+3800+67417.14</f>
        <v>452049.66000000003</v>
      </c>
      <c r="I18" s="3"/>
      <c r="J18" s="5" t="s">
        <v>24</v>
      </c>
      <c r="K18" s="11"/>
    </row>
    <row r="19" spans="1:11" s="8" customFormat="1" ht="30" x14ac:dyDescent="0.25">
      <c r="A19" s="24" t="s">
        <v>111</v>
      </c>
      <c r="B19" s="24" t="s">
        <v>134</v>
      </c>
      <c r="C19" s="24" t="s">
        <v>59</v>
      </c>
      <c r="D19" s="3">
        <v>500000</v>
      </c>
      <c r="E19" s="14" t="s">
        <v>141</v>
      </c>
      <c r="F19" s="14" t="s">
        <v>141</v>
      </c>
      <c r="G19" s="27">
        <f t="shared" si="0"/>
        <v>1</v>
      </c>
      <c r="H19" s="3">
        <f>172701+192000+63060+72239</f>
        <v>500000</v>
      </c>
      <c r="I19" s="3"/>
      <c r="J19" s="5" t="s">
        <v>24</v>
      </c>
      <c r="K19" s="11" t="s">
        <v>92</v>
      </c>
    </row>
    <row r="20" spans="1:11" s="8" customFormat="1" ht="45" x14ac:dyDescent="0.25">
      <c r="A20" s="24" t="s">
        <v>112</v>
      </c>
      <c r="B20" s="24" t="s">
        <v>135</v>
      </c>
      <c r="C20" s="24" t="s">
        <v>117</v>
      </c>
      <c r="D20" s="3">
        <f>2185416.66+1147462.51</f>
        <v>3332879.17</v>
      </c>
      <c r="E20" s="20" t="s">
        <v>206</v>
      </c>
      <c r="F20" s="20" t="s">
        <v>167</v>
      </c>
      <c r="G20" s="27">
        <f t="shared" si="0"/>
        <v>1.0000000000000002</v>
      </c>
      <c r="H20" s="3">
        <f>3263518.2+69360.97</f>
        <v>3332879.1700000004</v>
      </c>
      <c r="I20" s="3"/>
      <c r="J20" s="5" t="s">
        <v>24</v>
      </c>
      <c r="K20" s="11"/>
    </row>
    <row r="21" spans="1:11" s="8" customFormat="1" ht="30" x14ac:dyDescent="0.25">
      <c r="A21" s="24" t="s">
        <v>76</v>
      </c>
      <c r="B21" s="24" t="s">
        <v>136</v>
      </c>
      <c r="C21" s="24" t="s">
        <v>77</v>
      </c>
      <c r="D21" s="3">
        <v>200000</v>
      </c>
      <c r="E21" s="14" t="s">
        <v>141</v>
      </c>
      <c r="F21" s="14" t="s">
        <v>141</v>
      </c>
      <c r="G21" s="27">
        <f t="shared" si="0"/>
        <v>1</v>
      </c>
      <c r="H21" s="3">
        <f>166720+32990+290</f>
        <v>200000</v>
      </c>
      <c r="I21" s="3"/>
      <c r="J21" s="5" t="s">
        <v>24</v>
      </c>
      <c r="K21" s="11" t="s">
        <v>90</v>
      </c>
    </row>
    <row r="22" spans="1:11" s="8" customFormat="1" ht="45" x14ac:dyDescent="0.25">
      <c r="A22" s="24" t="s">
        <v>71</v>
      </c>
      <c r="B22" s="24"/>
      <c r="C22" s="24" t="s">
        <v>11</v>
      </c>
      <c r="D22" s="3">
        <v>417000</v>
      </c>
      <c r="E22" s="19" t="s">
        <v>153</v>
      </c>
      <c r="F22" s="19" t="s">
        <v>154</v>
      </c>
      <c r="G22" s="27">
        <f t="shared" si="0"/>
        <v>1</v>
      </c>
      <c r="H22" s="3">
        <v>417000</v>
      </c>
      <c r="I22" s="3"/>
      <c r="J22" s="5" t="s">
        <v>24</v>
      </c>
      <c r="K22" s="11"/>
    </row>
    <row r="23" spans="1:11" s="8" customFormat="1" ht="45" x14ac:dyDescent="0.25">
      <c r="A23" s="24" t="s">
        <v>78</v>
      </c>
      <c r="B23" s="24"/>
      <c r="C23" s="24" t="s">
        <v>11</v>
      </c>
      <c r="D23" s="3">
        <v>500000</v>
      </c>
      <c r="E23" s="14">
        <v>42491</v>
      </c>
      <c r="F23" s="14">
        <v>42614</v>
      </c>
      <c r="G23" s="27">
        <f t="shared" si="0"/>
        <v>1</v>
      </c>
      <c r="H23" s="3">
        <f>183745+259200+45000+12055</f>
        <v>500000</v>
      </c>
      <c r="I23" s="3"/>
      <c r="J23" s="5" t="s">
        <v>24</v>
      </c>
      <c r="K23" s="11"/>
    </row>
    <row r="24" spans="1:11" s="8" customFormat="1" ht="45" x14ac:dyDescent="0.25">
      <c r="A24" s="24" t="s">
        <v>79</v>
      </c>
      <c r="B24" s="24"/>
      <c r="C24" s="24" t="s">
        <v>11</v>
      </c>
      <c r="D24" s="3">
        <v>500000</v>
      </c>
      <c r="E24" s="14">
        <v>42064</v>
      </c>
      <c r="F24" s="14">
        <v>42217</v>
      </c>
      <c r="G24" s="27">
        <f t="shared" si="0"/>
        <v>1</v>
      </c>
      <c r="H24" s="3">
        <f>320040+145500+34460</f>
        <v>500000</v>
      </c>
      <c r="I24" s="3"/>
      <c r="J24" s="5" t="s">
        <v>24</v>
      </c>
      <c r="K24" s="11"/>
    </row>
    <row r="25" spans="1:11" s="8" customFormat="1" ht="24.75" customHeight="1" x14ac:dyDescent="0.25">
      <c r="A25" s="42" t="s">
        <v>32</v>
      </c>
      <c r="B25" s="24"/>
      <c r="C25" s="42" t="s">
        <v>11</v>
      </c>
      <c r="D25" s="3">
        <v>4351100</v>
      </c>
      <c r="E25" s="14" t="s">
        <v>141</v>
      </c>
      <c r="F25" s="14" t="s">
        <v>141</v>
      </c>
      <c r="G25" s="27">
        <v>1</v>
      </c>
      <c r="H25" s="3">
        <v>4351100</v>
      </c>
      <c r="I25" s="3"/>
      <c r="J25" s="5" t="s">
        <v>24</v>
      </c>
      <c r="K25" s="11"/>
    </row>
    <row r="26" spans="1:11" s="8" customFormat="1" ht="30" x14ac:dyDescent="0.25">
      <c r="A26" s="42"/>
      <c r="B26" s="24"/>
      <c r="C26" s="42"/>
      <c r="D26" s="3">
        <v>4466052</v>
      </c>
      <c r="E26" s="19" t="s">
        <v>203</v>
      </c>
      <c r="F26" s="14" t="s">
        <v>141</v>
      </c>
      <c r="G26" s="27">
        <f t="shared" ref="G26:G33" si="1">+H26/D26</f>
        <v>1</v>
      </c>
      <c r="H26" s="3">
        <f>4319371.75+143258.75+3421.5</f>
        <v>4466052</v>
      </c>
      <c r="I26" s="3"/>
      <c r="J26" s="5" t="s">
        <v>24</v>
      </c>
      <c r="K26" s="11"/>
    </row>
    <row r="27" spans="1:11" s="8" customFormat="1" ht="30" x14ac:dyDescent="0.25">
      <c r="A27" s="42"/>
      <c r="B27" s="24"/>
      <c r="C27" s="42"/>
      <c r="D27" s="3">
        <v>7104478</v>
      </c>
      <c r="E27" s="19" t="s">
        <v>155</v>
      </c>
      <c r="F27" s="19" t="s">
        <v>156</v>
      </c>
      <c r="G27" s="27">
        <f t="shared" ref="G27" si="2">+H27/D27</f>
        <v>1</v>
      </c>
      <c r="H27" s="3">
        <v>7104478</v>
      </c>
      <c r="I27" s="3"/>
      <c r="J27" s="5" t="s">
        <v>24</v>
      </c>
      <c r="K27" s="11"/>
    </row>
    <row r="28" spans="1:11" s="8" customFormat="1" ht="30" x14ac:dyDescent="0.25">
      <c r="A28" s="42"/>
      <c r="B28" s="24"/>
      <c r="C28" s="42"/>
      <c r="D28" s="3">
        <v>4860000</v>
      </c>
      <c r="E28" s="19" t="s">
        <v>240</v>
      </c>
      <c r="F28" s="19">
        <v>44592</v>
      </c>
      <c r="G28" s="27">
        <f t="shared" si="1"/>
        <v>0.99891975308641978</v>
      </c>
      <c r="H28" s="30">
        <v>4854750</v>
      </c>
      <c r="I28" s="3"/>
      <c r="J28" s="5" t="s">
        <v>93</v>
      </c>
      <c r="K28" s="11"/>
    </row>
    <row r="29" spans="1:11" s="8" customFormat="1" ht="30" x14ac:dyDescent="0.25">
      <c r="A29" s="42" t="s">
        <v>74</v>
      </c>
      <c r="B29" s="24" t="s">
        <v>131</v>
      </c>
      <c r="C29" s="7" t="s">
        <v>80</v>
      </c>
      <c r="D29" s="3">
        <v>3000000</v>
      </c>
      <c r="E29" s="19" t="s">
        <v>168</v>
      </c>
      <c r="F29" s="19" t="s">
        <v>169</v>
      </c>
      <c r="G29" s="27">
        <f t="shared" si="1"/>
        <v>1</v>
      </c>
      <c r="H29" s="3">
        <f>2989669.31+10330.69</f>
        <v>3000000</v>
      </c>
      <c r="I29" s="3"/>
      <c r="J29" s="5" t="s">
        <v>24</v>
      </c>
      <c r="K29" s="11"/>
    </row>
    <row r="30" spans="1:11" s="8" customFormat="1" ht="30" x14ac:dyDescent="0.25">
      <c r="A30" s="42"/>
      <c r="B30" s="24" t="s">
        <v>128</v>
      </c>
      <c r="C30" s="7" t="s">
        <v>116</v>
      </c>
      <c r="D30" s="3">
        <v>3400000</v>
      </c>
      <c r="E30" s="19" t="s">
        <v>170</v>
      </c>
      <c r="F30" s="19" t="s">
        <v>171</v>
      </c>
      <c r="G30" s="27">
        <f t="shared" si="1"/>
        <v>1</v>
      </c>
      <c r="H30" s="3">
        <v>3400000</v>
      </c>
      <c r="I30" s="3"/>
      <c r="J30" s="5" t="s">
        <v>24</v>
      </c>
      <c r="K30" s="11"/>
    </row>
    <row r="31" spans="1:11" s="8" customFormat="1" ht="30" x14ac:dyDescent="0.25">
      <c r="A31" s="42"/>
      <c r="B31" s="24" t="s">
        <v>129</v>
      </c>
      <c r="C31" s="7" t="s">
        <v>61</v>
      </c>
      <c r="D31" s="3">
        <v>2400000</v>
      </c>
      <c r="E31" s="19" t="s">
        <v>171</v>
      </c>
      <c r="F31" s="19" t="s">
        <v>172</v>
      </c>
      <c r="G31" s="27">
        <f t="shared" si="1"/>
        <v>1</v>
      </c>
      <c r="H31" s="3">
        <f>2331532.41+68467.59</f>
        <v>2400000</v>
      </c>
      <c r="I31" s="3"/>
      <c r="J31" s="5" t="s">
        <v>24</v>
      </c>
      <c r="K31" s="11"/>
    </row>
    <row r="32" spans="1:11" s="8" customFormat="1" ht="30" x14ac:dyDescent="0.25">
      <c r="A32" s="42"/>
      <c r="B32" s="24"/>
      <c r="C32" s="7" t="s">
        <v>61</v>
      </c>
      <c r="D32" s="3">
        <v>5100000</v>
      </c>
      <c r="E32" s="19" t="s">
        <v>173</v>
      </c>
      <c r="F32" s="19" t="s">
        <v>174</v>
      </c>
      <c r="G32" s="27">
        <f t="shared" si="1"/>
        <v>1</v>
      </c>
      <c r="H32" s="3">
        <f>5087317.84+12682.16</f>
        <v>5100000</v>
      </c>
      <c r="I32" s="3"/>
      <c r="J32" s="5" t="s">
        <v>24</v>
      </c>
      <c r="K32" s="11"/>
    </row>
    <row r="33" spans="1:11" s="8" customFormat="1" ht="30" x14ac:dyDescent="0.25">
      <c r="A33" s="42"/>
      <c r="B33" s="24" t="s">
        <v>130</v>
      </c>
      <c r="C33" s="7" t="s">
        <v>223</v>
      </c>
      <c r="D33" s="3">
        <v>3500000</v>
      </c>
      <c r="E33" s="19" t="s">
        <v>222</v>
      </c>
      <c r="F33" s="19" t="s">
        <v>221</v>
      </c>
      <c r="G33" s="27">
        <f t="shared" si="1"/>
        <v>1</v>
      </c>
      <c r="H33" s="3">
        <v>3500000</v>
      </c>
      <c r="I33" s="3"/>
      <c r="J33" s="5" t="s">
        <v>24</v>
      </c>
      <c r="K33" s="11"/>
    </row>
    <row r="34" spans="1:11" s="8" customFormat="1" ht="60" x14ac:dyDescent="0.25">
      <c r="A34" s="42" t="s">
        <v>75</v>
      </c>
      <c r="B34" s="24" t="s">
        <v>137</v>
      </c>
      <c r="C34" s="24" t="s">
        <v>175</v>
      </c>
      <c r="D34" s="46">
        <v>3550000</v>
      </c>
      <c r="E34" s="19" t="s">
        <v>178</v>
      </c>
      <c r="F34" s="19" t="s">
        <v>180</v>
      </c>
      <c r="G34" s="55">
        <f>+H34/D34</f>
        <v>1</v>
      </c>
      <c r="H34" s="46">
        <v>3550000</v>
      </c>
      <c r="I34" s="49"/>
      <c r="J34" s="47" t="s">
        <v>24</v>
      </c>
      <c r="K34" s="11"/>
    </row>
    <row r="35" spans="1:11" s="8" customFormat="1" ht="60" x14ac:dyDescent="0.25">
      <c r="A35" s="42"/>
      <c r="B35" s="24"/>
      <c r="C35" s="24" t="s">
        <v>176</v>
      </c>
      <c r="D35" s="46"/>
      <c r="E35" s="19" t="s">
        <v>179</v>
      </c>
      <c r="F35" s="19" t="s">
        <v>181</v>
      </c>
      <c r="G35" s="55"/>
      <c r="H35" s="46"/>
      <c r="I35" s="50"/>
      <c r="J35" s="47"/>
      <c r="K35" s="11"/>
    </row>
    <row r="36" spans="1:11" s="8" customFormat="1" ht="30" x14ac:dyDescent="0.25">
      <c r="A36" s="42"/>
      <c r="B36" s="24"/>
      <c r="C36" s="24" t="s">
        <v>177</v>
      </c>
      <c r="D36" s="46"/>
      <c r="E36" s="19" t="s">
        <v>179</v>
      </c>
      <c r="F36" s="19" t="s">
        <v>181</v>
      </c>
      <c r="G36" s="55"/>
      <c r="H36" s="46"/>
      <c r="I36" s="51"/>
      <c r="J36" s="47"/>
      <c r="K36" s="11"/>
    </row>
    <row r="37" spans="1:11" s="8" customFormat="1" ht="45" x14ac:dyDescent="0.25">
      <c r="A37" s="24" t="s">
        <v>82</v>
      </c>
      <c r="B37" s="24"/>
      <c r="C37" s="7" t="s">
        <v>11</v>
      </c>
      <c r="D37" s="3">
        <v>500000</v>
      </c>
      <c r="E37" s="14">
        <v>42156</v>
      </c>
      <c r="F37" s="14">
        <v>42461</v>
      </c>
      <c r="G37" s="27">
        <f t="shared" ref="G37:G85" si="3">+H37/D37</f>
        <v>1</v>
      </c>
      <c r="H37" s="3">
        <v>500000</v>
      </c>
      <c r="I37" s="3"/>
      <c r="J37" s="5" t="s">
        <v>24</v>
      </c>
      <c r="K37" s="11" t="s">
        <v>91</v>
      </c>
    </row>
    <row r="38" spans="1:11" s="8" customFormat="1" ht="45" x14ac:dyDescent="0.25">
      <c r="A38" s="24" t="s">
        <v>81</v>
      </c>
      <c r="B38" s="24"/>
      <c r="C38" s="7" t="s">
        <v>11</v>
      </c>
      <c r="D38" s="3">
        <v>600000</v>
      </c>
      <c r="E38" s="14">
        <v>42156</v>
      </c>
      <c r="F38" s="14">
        <v>42491</v>
      </c>
      <c r="G38" s="27">
        <f t="shared" si="3"/>
        <v>1</v>
      </c>
      <c r="H38" s="3">
        <v>600000</v>
      </c>
      <c r="I38" s="3"/>
      <c r="J38" s="5" t="s">
        <v>24</v>
      </c>
      <c r="K38" s="11"/>
    </row>
    <row r="39" spans="1:11" s="8" customFormat="1" ht="45" x14ac:dyDescent="0.25">
      <c r="A39" s="24" t="s">
        <v>84</v>
      </c>
      <c r="B39" s="24"/>
      <c r="C39" s="7" t="s">
        <v>11</v>
      </c>
      <c r="D39" s="3">
        <v>500000</v>
      </c>
      <c r="E39" s="14">
        <v>42370</v>
      </c>
      <c r="F39" s="14">
        <v>42705</v>
      </c>
      <c r="G39" s="27">
        <f t="shared" si="3"/>
        <v>1</v>
      </c>
      <c r="H39" s="3">
        <v>500000</v>
      </c>
      <c r="I39" s="3"/>
      <c r="J39" s="5" t="s">
        <v>24</v>
      </c>
      <c r="K39" s="11" t="s">
        <v>89</v>
      </c>
    </row>
    <row r="40" spans="1:11" s="8" customFormat="1" ht="45" x14ac:dyDescent="0.25">
      <c r="A40" s="24" t="s">
        <v>83</v>
      </c>
      <c r="B40" s="24" t="s">
        <v>138</v>
      </c>
      <c r="C40" s="24" t="s">
        <v>77</v>
      </c>
      <c r="D40" s="3">
        <v>560000</v>
      </c>
      <c r="E40" s="20" t="s">
        <v>204</v>
      </c>
      <c r="F40" s="20" t="s">
        <v>205</v>
      </c>
      <c r="G40" s="27">
        <f t="shared" si="3"/>
        <v>1</v>
      </c>
      <c r="H40" s="3">
        <v>560000</v>
      </c>
      <c r="I40" s="3"/>
      <c r="J40" s="5" t="s">
        <v>24</v>
      </c>
      <c r="K40" s="11"/>
    </row>
    <row r="41" spans="1:11" s="8" customFormat="1" x14ac:dyDescent="0.25">
      <c r="A41" s="24" t="s">
        <v>85</v>
      </c>
      <c r="B41" s="24"/>
      <c r="C41" s="24" t="s">
        <v>105</v>
      </c>
      <c r="D41" s="3">
        <v>200000</v>
      </c>
      <c r="E41" s="14" t="s">
        <v>141</v>
      </c>
      <c r="F41" s="14" t="s">
        <v>141</v>
      </c>
      <c r="G41" s="27">
        <f t="shared" si="3"/>
        <v>1</v>
      </c>
      <c r="H41" s="3">
        <f>146320+17200+34000+2468+12</f>
        <v>200000</v>
      </c>
      <c r="I41" s="3"/>
      <c r="J41" s="5" t="s">
        <v>24</v>
      </c>
      <c r="K41" s="11"/>
    </row>
    <row r="42" spans="1:11" s="8" customFormat="1" ht="45" x14ac:dyDescent="0.25">
      <c r="A42" s="42" t="s">
        <v>86</v>
      </c>
      <c r="B42" s="24"/>
      <c r="C42" s="7" t="s">
        <v>11</v>
      </c>
      <c r="D42" s="3">
        <v>1457750</v>
      </c>
      <c r="E42" s="19" t="s">
        <v>157</v>
      </c>
      <c r="F42" s="19" t="s">
        <v>158</v>
      </c>
      <c r="G42" s="27">
        <f t="shared" si="3"/>
        <v>1</v>
      </c>
      <c r="H42" s="3">
        <v>1457750</v>
      </c>
      <c r="I42" s="3"/>
      <c r="J42" s="5" t="s">
        <v>24</v>
      </c>
      <c r="K42" s="11" t="s">
        <v>89</v>
      </c>
    </row>
    <row r="43" spans="1:11" s="8" customFormat="1" ht="45" x14ac:dyDescent="0.25">
      <c r="A43" s="42"/>
      <c r="B43" s="24"/>
      <c r="C43" s="7" t="s">
        <v>11</v>
      </c>
      <c r="D43" s="3">
        <v>754000</v>
      </c>
      <c r="E43" s="19" t="s">
        <v>159</v>
      </c>
      <c r="F43" s="19" t="s">
        <v>160</v>
      </c>
      <c r="G43" s="27">
        <f t="shared" si="3"/>
        <v>1</v>
      </c>
      <c r="H43" s="3">
        <v>754000</v>
      </c>
      <c r="I43" s="3"/>
      <c r="J43" s="5" t="s">
        <v>24</v>
      </c>
      <c r="K43" s="11"/>
    </row>
    <row r="44" spans="1:11" s="8" customFormat="1" ht="45" x14ac:dyDescent="0.25">
      <c r="A44" s="24" t="s">
        <v>88</v>
      </c>
      <c r="B44" s="24" t="s">
        <v>139</v>
      </c>
      <c r="C44" s="24" t="s">
        <v>106</v>
      </c>
      <c r="D44" s="3">
        <v>500000</v>
      </c>
      <c r="E44" s="19" t="s">
        <v>182</v>
      </c>
      <c r="F44" s="19" t="s">
        <v>183</v>
      </c>
      <c r="G44" s="27">
        <f t="shared" si="3"/>
        <v>1</v>
      </c>
      <c r="H44" s="3">
        <v>500000</v>
      </c>
      <c r="I44" s="3"/>
      <c r="J44" s="5" t="s">
        <v>24</v>
      </c>
      <c r="K44" s="11"/>
    </row>
    <row r="45" spans="1:11" s="8" customFormat="1" ht="45" x14ac:dyDescent="0.25">
      <c r="A45" s="24" t="s">
        <v>87</v>
      </c>
      <c r="B45" s="24"/>
      <c r="C45" s="7" t="s">
        <v>11</v>
      </c>
      <c r="D45" s="3">
        <v>500000</v>
      </c>
      <c r="E45" s="17" t="s">
        <v>211</v>
      </c>
      <c r="F45" s="17" t="s">
        <v>212</v>
      </c>
      <c r="G45" s="27">
        <f t="shared" si="3"/>
        <v>1</v>
      </c>
      <c r="H45" s="3">
        <v>500000</v>
      </c>
      <c r="I45" s="3"/>
      <c r="J45" s="5" t="s">
        <v>24</v>
      </c>
      <c r="K45" s="11"/>
    </row>
    <row r="46" spans="1:11" s="8" customFormat="1" x14ac:dyDescent="0.25">
      <c r="A46" s="24" t="s">
        <v>94</v>
      </c>
      <c r="B46" s="24"/>
      <c r="C46" s="24" t="s">
        <v>77</v>
      </c>
      <c r="D46" s="3">
        <v>500000</v>
      </c>
      <c r="E46" s="14">
        <v>42552</v>
      </c>
      <c r="F46" s="14">
        <v>43525</v>
      </c>
      <c r="G46" s="27">
        <f t="shared" si="3"/>
        <v>1</v>
      </c>
      <c r="H46" s="3">
        <f>9421+12900+250000+227679</f>
        <v>500000</v>
      </c>
      <c r="I46" s="3"/>
      <c r="J46" s="5" t="s">
        <v>24</v>
      </c>
      <c r="K46" s="11"/>
    </row>
    <row r="47" spans="1:11" s="8" customFormat="1" x14ac:dyDescent="0.25">
      <c r="A47" s="24" t="s">
        <v>95</v>
      </c>
      <c r="B47" s="24"/>
      <c r="C47" s="24" t="s">
        <v>77</v>
      </c>
      <c r="D47" s="3">
        <v>500000</v>
      </c>
      <c r="E47" s="14">
        <v>42552</v>
      </c>
      <c r="F47" s="14">
        <v>43160</v>
      </c>
      <c r="G47" s="27">
        <f t="shared" si="3"/>
        <v>1</v>
      </c>
      <c r="H47" s="3">
        <f>496000+4000</f>
        <v>500000</v>
      </c>
      <c r="I47" s="3"/>
      <c r="J47" s="5" t="s">
        <v>24</v>
      </c>
      <c r="K47" s="11"/>
    </row>
    <row r="48" spans="1:11" s="8" customFormat="1" x14ac:dyDescent="0.25">
      <c r="A48" s="24" t="s">
        <v>96</v>
      </c>
      <c r="B48" s="24"/>
      <c r="C48" s="24" t="s">
        <v>77</v>
      </c>
      <c r="D48" s="3">
        <v>1000000</v>
      </c>
      <c r="E48" s="14">
        <v>42552</v>
      </c>
      <c r="F48" s="14">
        <v>43709</v>
      </c>
      <c r="G48" s="27">
        <f t="shared" si="3"/>
        <v>1</v>
      </c>
      <c r="H48" s="3">
        <f>10000+1940+245000+1596+1632+118800+237600+210000+47040+788+125604</f>
        <v>1000000</v>
      </c>
      <c r="I48" s="3"/>
      <c r="J48" s="5" t="s">
        <v>24</v>
      </c>
      <c r="K48" s="11"/>
    </row>
    <row r="49" spans="1:11" s="8" customFormat="1" ht="30" x14ac:dyDescent="0.25">
      <c r="A49" s="24" t="s">
        <v>97</v>
      </c>
      <c r="B49" s="24"/>
      <c r="C49" s="24" t="s">
        <v>77</v>
      </c>
      <c r="D49" s="3">
        <v>600000</v>
      </c>
      <c r="E49" s="14">
        <v>42552</v>
      </c>
      <c r="F49" s="14">
        <v>43221</v>
      </c>
      <c r="G49" s="27">
        <f t="shared" si="3"/>
        <v>1</v>
      </c>
      <c r="H49" s="3">
        <v>600000</v>
      </c>
      <c r="I49" s="3"/>
      <c r="J49" s="5" t="s">
        <v>24</v>
      </c>
      <c r="K49" s="11"/>
    </row>
    <row r="50" spans="1:11" s="8" customFormat="1" x14ac:dyDescent="0.25">
      <c r="A50" s="42" t="s">
        <v>152</v>
      </c>
      <c r="B50" s="24"/>
      <c r="C50" s="42" t="s">
        <v>11</v>
      </c>
      <c r="D50" s="3">
        <v>200000</v>
      </c>
      <c r="E50" s="17">
        <v>42614</v>
      </c>
      <c r="F50" s="17" t="s">
        <v>151</v>
      </c>
      <c r="G50" s="27">
        <f t="shared" si="3"/>
        <v>1</v>
      </c>
      <c r="H50" s="3">
        <v>200000</v>
      </c>
      <c r="I50" s="3"/>
      <c r="J50" s="5" t="s">
        <v>24</v>
      </c>
      <c r="K50" s="11"/>
    </row>
    <row r="51" spans="1:11" s="8" customFormat="1" x14ac:dyDescent="0.25">
      <c r="A51" s="42"/>
      <c r="B51" s="24"/>
      <c r="C51" s="48"/>
      <c r="D51" s="3">
        <v>300000</v>
      </c>
      <c r="E51" s="14">
        <v>42064</v>
      </c>
      <c r="F51" s="14">
        <v>42217</v>
      </c>
      <c r="G51" s="27">
        <f>+H51/D51</f>
        <v>1</v>
      </c>
      <c r="H51" s="3">
        <v>300000</v>
      </c>
      <c r="I51" s="3"/>
      <c r="J51" s="5" t="s">
        <v>24</v>
      </c>
      <c r="K51" s="11"/>
    </row>
    <row r="52" spans="1:11" s="8" customFormat="1" x14ac:dyDescent="0.25">
      <c r="A52" s="42"/>
      <c r="B52" s="24"/>
      <c r="C52" s="48"/>
      <c r="D52" s="3">
        <v>1000000</v>
      </c>
      <c r="E52" s="14">
        <v>41640</v>
      </c>
      <c r="F52" s="14">
        <v>41821</v>
      </c>
      <c r="G52" s="27">
        <f>+H52/D52</f>
        <v>1</v>
      </c>
      <c r="H52" s="3">
        <v>1000000</v>
      </c>
      <c r="I52" s="3"/>
      <c r="J52" s="5" t="s">
        <v>24</v>
      </c>
      <c r="K52" s="11"/>
    </row>
    <row r="53" spans="1:11" s="8" customFormat="1" ht="45" x14ac:dyDescent="0.25">
      <c r="A53" s="24" t="s">
        <v>98</v>
      </c>
      <c r="B53" s="24"/>
      <c r="C53" s="7" t="s">
        <v>11</v>
      </c>
      <c r="D53" s="3">
        <v>900000</v>
      </c>
      <c r="E53" s="14">
        <v>42430</v>
      </c>
      <c r="F53" s="14">
        <v>42705</v>
      </c>
      <c r="G53" s="27">
        <f t="shared" si="3"/>
        <v>1</v>
      </c>
      <c r="H53" s="3">
        <v>900000</v>
      </c>
      <c r="I53" s="3"/>
      <c r="J53" s="5" t="s">
        <v>24</v>
      </c>
      <c r="K53" s="11"/>
    </row>
    <row r="54" spans="1:11" s="8" customFormat="1" ht="45" x14ac:dyDescent="0.25">
      <c r="A54" s="24" t="s">
        <v>99</v>
      </c>
      <c r="B54" s="24"/>
      <c r="C54" s="7" t="s">
        <v>11</v>
      </c>
      <c r="D54" s="3">
        <v>600000</v>
      </c>
      <c r="E54" s="14">
        <v>42430</v>
      </c>
      <c r="F54" s="14">
        <v>42705</v>
      </c>
      <c r="G54" s="27">
        <f t="shared" si="3"/>
        <v>1</v>
      </c>
      <c r="H54" s="3">
        <f>78080+518000+3920</f>
        <v>600000</v>
      </c>
      <c r="I54" s="3"/>
      <c r="J54" s="5" t="s">
        <v>24</v>
      </c>
      <c r="K54" s="11"/>
    </row>
    <row r="55" spans="1:11" s="8" customFormat="1" ht="45" x14ac:dyDescent="0.25">
      <c r="A55" s="24" t="s">
        <v>100</v>
      </c>
      <c r="B55" s="24"/>
      <c r="C55" s="7" t="s">
        <v>11</v>
      </c>
      <c r="D55" s="3">
        <v>2100000</v>
      </c>
      <c r="E55" s="14">
        <v>43344</v>
      </c>
      <c r="F55" s="14">
        <v>43800</v>
      </c>
      <c r="G55" s="27">
        <f t="shared" si="3"/>
        <v>1</v>
      </c>
      <c r="H55" s="3">
        <v>2100000</v>
      </c>
      <c r="I55" s="3"/>
      <c r="J55" s="5" t="s">
        <v>24</v>
      </c>
      <c r="K55" s="11"/>
    </row>
    <row r="56" spans="1:11" s="8" customFormat="1" ht="30" x14ac:dyDescent="0.25">
      <c r="A56" s="24" t="s">
        <v>104</v>
      </c>
      <c r="B56" s="24"/>
      <c r="C56" s="7" t="s">
        <v>101</v>
      </c>
      <c r="D56" s="3">
        <v>600000</v>
      </c>
      <c r="E56" s="14">
        <v>43040</v>
      </c>
      <c r="F56" s="19" t="s">
        <v>213</v>
      </c>
      <c r="G56" s="27">
        <f t="shared" si="3"/>
        <v>1</v>
      </c>
      <c r="H56" s="3">
        <v>600000</v>
      </c>
      <c r="I56" s="3"/>
      <c r="J56" s="5" t="s">
        <v>24</v>
      </c>
      <c r="K56" s="11"/>
    </row>
    <row r="57" spans="1:11" s="8" customFormat="1" ht="30.75" customHeight="1" x14ac:dyDescent="0.25">
      <c r="A57" s="42" t="s">
        <v>102</v>
      </c>
      <c r="B57" s="24"/>
      <c r="C57" s="42" t="s">
        <v>77</v>
      </c>
      <c r="D57" s="3">
        <v>150000</v>
      </c>
      <c r="E57" s="14">
        <v>42461</v>
      </c>
      <c r="F57" s="14">
        <v>43374</v>
      </c>
      <c r="G57" s="27">
        <f t="shared" si="3"/>
        <v>1</v>
      </c>
      <c r="H57" s="3">
        <v>150000</v>
      </c>
      <c r="I57" s="3"/>
      <c r="J57" s="5" t="s">
        <v>24</v>
      </c>
      <c r="K57" s="11"/>
    </row>
    <row r="58" spans="1:11" s="8" customFormat="1" ht="30.75" customHeight="1" x14ac:dyDescent="0.25">
      <c r="A58" s="42"/>
      <c r="B58" s="24"/>
      <c r="C58" s="42"/>
      <c r="D58" s="3">
        <v>300000</v>
      </c>
      <c r="E58" s="14">
        <v>42461</v>
      </c>
      <c r="F58" s="14">
        <v>43374</v>
      </c>
      <c r="G58" s="27">
        <f t="shared" si="3"/>
        <v>1</v>
      </c>
      <c r="H58" s="3">
        <f>60000+240000</f>
        <v>300000</v>
      </c>
      <c r="I58" s="3"/>
      <c r="J58" s="5" t="s">
        <v>24</v>
      </c>
      <c r="K58" s="11"/>
    </row>
    <row r="59" spans="1:11" s="8" customFormat="1" ht="30.75" customHeight="1" x14ac:dyDescent="0.25">
      <c r="A59" s="42"/>
      <c r="B59" s="24"/>
      <c r="C59" s="42"/>
      <c r="D59" s="3">
        <v>50000</v>
      </c>
      <c r="E59" s="14">
        <v>42461</v>
      </c>
      <c r="F59" s="14">
        <v>43374</v>
      </c>
      <c r="G59" s="27">
        <f t="shared" si="3"/>
        <v>1</v>
      </c>
      <c r="H59" s="3">
        <v>50000</v>
      </c>
      <c r="I59" s="3"/>
      <c r="J59" s="5" t="s">
        <v>24</v>
      </c>
      <c r="K59" s="11"/>
    </row>
    <row r="60" spans="1:11" s="8" customFormat="1" x14ac:dyDescent="0.25">
      <c r="A60" s="24" t="s">
        <v>120</v>
      </c>
      <c r="B60" s="24"/>
      <c r="C60" s="24" t="s">
        <v>77</v>
      </c>
      <c r="D60" s="3">
        <v>180000</v>
      </c>
      <c r="E60" s="14">
        <v>43617</v>
      </c>
      <c r="F60" s="14">
        <v>43739</v>
      </c>
      <c r="G60" s="27">
        <f t="shared" si="3"/>
        <v>1</v>
      </c>
      <c r="H60" s="3">
        <f>19980+39950+120000+70</f>
        <v>180000</v>
      </c>
      <c r="I60" s="3"/>
      <c r="J60" s="5" t="s">
        <v>24</v>
      </c>
      <c r="K60" s="11"/>
    </row>
    <row r="61" spans="1:11" s="8" customFormat="1" ht="30.75" customHeight="1" x14ac:dyDescent="0.25">
      <c r="A61" s="24" t="s">
        <v>107</v>
      </c>
      <c r="B61" s="24"/>
      <c r="C61" s="7" t="s">
        <v>77</v>
      </c>
      <c r="D61" s="3">
        <v>600000</v>
      </c>
      <c r="E61" s="14">
        <v>42491</v>
      </c>
      <c r="F61" s="14">
        <v>42917</v>
      </c>
      <c r="G61" s="27">
        <f t="shared" si="3"/>
        <v>1</v>
      </c>
      <c r="H61" s="3">
        <f>531750+50000+7175+9450+1625</f>
        <v>600000</v>
      </c>
      <c r="I61" s="3"/>
      <c r="J61" s="24" t="s">
        <v>24</v>
      </c>
      <c r="K61" s="11"/>
    </row>
    <row r="62" spans="1:11" s="8" customFormat="1" ht="45" customHeight="1" x14ac:dyDescent="0.25">
      <c r="A62" s="24" t="s">
        <v>109</v>
      </c>
      <c r="B62" s="24"/>
      <c r="C62" s="7" t="s">
        <v>11</v>
      </c>
      <c r="D62" s="3">
        <v>500000</v>
      </c>
      <c r="E62" s="14">
        <v>42979</v>
      </c>
      <c r="F62" s="14">
        <v>43132</v>
      </c>
      <c r="G62" s="27">
        <f t="shared" si="3"/>
        <v>1</v>
      </c>
      <c r="H62" s="3">
        <v>500000</v>
      </c>
      <c r="I62" s="3"/>
      <c r="J62" s="24" t="s">
        <v>24</v>
      </c>
      <c r="K62" s="11"/>
    </row>
    <row r="63" spans="1:11" s="8" customFormat="1" ht="45" customHeight="1" x14ac:dyDescent="0.25">
      <c r="A63" s="24" t="s">
        <v>110</v>
      </c>
      <c r="B63" s="24"/>
      <c r="C63" s="7" t="s">
        <v>11</v>
      </c>
      <c r="D63" s="3">
        <v>795000</v>
      </c>
      <c r="E63" s="19" t="s">
        <v>161</v>
      </c>
      <c r="F63" s="20" t="s">
        <v>162</v>
      </c>
      <c r="G63" s="27">
        <f t="shared" si="3"/>
        <v>1</v>
      </c>
      <c r="H63" s="3">
        <v>795000</v>
      </c>
      <c r="I63" s="3"/>
      <c r="J63" s="24" t="s">
        <v>24</v>
      </c>
      <c r="K63" s="11"/>
    </row>
    <row r="64" spans="1:11" s="8" customFormat="1" ht="45" x14ac:dyDescent="0.25">
      <c r="A64" s="24" t="s">
        <v>113</v>
      </c>
      <c r="B64" s="24"/>
      <c r="C64" s="7" t="s">
        <v>118</v>
      </c>
      <c r="D64" s="3">
        <v>1000000</v>
      </c>
      <c r="E64" s="17" t="s">
        <v>141</v>
      </c>
      <c r="F64" s="17" t="s">
        <v>141</v>
      </c>
      <c r="G64" s="27">
        <f t="shared" si="3"/>
        <v>1</v>
      </c>
      <c r="H64" s="3">
        <v>1000000</v>
      </c>
      <c r="I64" s="3"/>
      <c r="J64" s="24" t="s">
        <v>24</v>
      </c>
      <c r="K64" s="11"/>
    </row>
    <row r="65" spans="1:12" s="8" customFormat="1" ht="45" x14ac:dyDescent="0.25">
      <c r="A65" s="24" t="s">
        <v>114</v>
      </c>
      <c r="B65" s="24"/>
      <c r="C65" s="7" t="s">
        <v>11</v>
      </c>
      <c r="D65" s="3">
        <v>50000</v>
      </c>
      <c r="E65" s="14">
        <v>43647</v>
      </c>
      <c r="F65" s="14">
        <v>43800</v>
      </c>
      <c r="G65" s="27">
        <f t="shared" si="3"/>
        <v>0.94399999999999995</v>
      </c>
      <c r="H65" s="3">
        <v>47200</v>
      </c>
      <c r="I65" s="3"/>
      <c r="J65" s="24" t="s">
        <v>93</v>
      </c>
      <c r="K65" s="11"/>
    </row>
    <row r="66" spans="1:12" s="8" customFormat="1" ht="40.5" customHeight="1" x14ac:dyDescent="0.25">
      <c r="A66" s="42" t="s">
        <v>115</v>
      </c>
      <c r="B66" s="24"/>
      <c r="C66" s="7" t="s">
        <v>11</v>
      </c>
      <c r="D66" s="3">
        <v>3488940</v>
      </c>
      <c r="E66" s="20" t="s">
        <v>207</v>
      </c>
      <c r="F66" s="20" t="s">
        <v>208</v>
      </c>
      <c r="G66" s="27">
        <f t="shared" si="3"/>
        <v>1</v>
      </c>
      <c r="H66" s="3">
        <v>3488940</v>
      </c>
      <c r="I66" s="3"/>
      <c r="J66" s="24" t="s">
        <v>24</v>
      </c>
      <c r="K66" s="11"/>
    </row>
    <row r="67" spans="1:12" s="8" customFormat="1" ht="40.5" customHeight="1" x14ac:dyDescent="0.25">
      <c r="A67" s="42"/>
      <c r="B67" s="24"/>
      <c r="C67" s="7" t="s">
        <v>11</v>
      </c>
      <c r="D67" s="3">
        <v>1425000</v>
      </c>
      <c r="E67" s="20" t="s">
        <v>209</v>
      </c>
      <c r="F67" s="19" t="s">
        <v>163</v>
      </c>
      <c r="G67" s="27">
        <f t="shared" si="3"/>
        <v>1</v>
      </c>
      <c r="H67" s="3">
        <v>1425000</v>
      </c>
      <c r="I67" s="3"/>
      <c r="J67" s="24" t="s">
        <v>24</v>
      </c>
      <c r="K67" s="11"/>
    </row>
    <row r="68" spans="1:12" s="8" customFormat="1" ht="30.75" customHeight="1" x14ac:dyDescent="0.25">
      <c r="A68" s="24" t="s">
        <v>119</v>
      </c>
      <c r="B68" s="24" t="s">
        <v>140</v>
      </c>
      <c r="C68" s="7" t="s">
        <v>116</v>
      </c>
      <c r="D68" s="3">
        <v>11951950</v>
      </c>
      <c r="E68" s="19" t="s">
        <v>173</v>
      </c>
      <c r="F68" s="19" t="s">
        <v>184</v>
      </c>
      <c r="G68" s="27">
        <f t="shared" si="3"/>
        <v>1</v>
      </c>
      <c r="H68" s="3">
        <v>11951950</v>
      </c>
      <c r="I68" s="3"/>
      <c r="J68" s="24" t="s">
        <v>24</v>
      </c>
      <c r="K68" s="11"/>
    </row>
    <row r="69" spans="1:12" s="8" customFormat="1" ht="30.75" customHeight="1" x14ac:dyDescent="0.25">
      <c r="A69" s="24" t="s">
        <v>121</v>
      </c>
      <c r="B69" s="24"/>
      <c r="C69" s="7" t="s">
        <v>77</v>
      </c>
      <c r="D69" s="3">
        <v>3670024.28</v>
      </c>
      <c r="E69" s="14" t="s">
        <v>141</v>
      </c>
      <c r="F69" s="14" t="s">
        <v>141</v>
      </c>
      <c r="G69" s="27">
        <f t="shared" si="3"/>
        <v>0.83368276789711049</v>
      </c>
      <c r="H69" s="3">
        <f>16900+68870+262046+116500+109900+261000+29800+107730+1259700+414750+289800+122640</f>
        <v>3059636</v>
      </c>
      <c r="I69" s="3"/>
      <c r="J69" s="24" t="s">
        <v>93</v>
      </c>
      <c r="K69" s="11"/>
      <c r="L69" s="21"/>
    </row>
    <row r="70" spans="1:12" s="8" customFormat="1" ht="30.75" customHeight="1" x14ac:dyDescent="0.25">
      <c r="A70" s="52" t="s">
        <v>214</v>
      </c>
      <c r="B70" s="24"/>
      <c r="C70" s="52" t="s">
        <v>77</v>
      </c>
      <c r="D70" s="3">
        <v>100000</v>
      </c>
      <c r="E70" s="14" t="s">
        <v>141</v>
      </c>
      <c r="F70" s="14" t="s">
        <v>141</v>
      </c>
      <c r="G70" s="27">
        <f t="shared" si="3"/>
        <v>0.92456249999999995</v>
      </c>
      <c r="H70" s="3">
        <f>79000+13456.25</f>
        <v>92456.25</v>
      </c>
      <c r="I70" s="3"/>
      <c r="J70" s="24" t="s">
        <v>93</v>
      </c>
      <c r="K70" s="11"/>
      <c r="L70" s="21"/>
    </row>
    <row r="71" spans="1:12" s="8" customFormat="1" ht="30.75" customHeight="1" x14ac:dyDescent="0.25">
      <c r="A71" s="53"/>
      <c r="B71" s="24"/>
      <c r="C71" s="54"/>
      <c r="D71" s="3">
        <v>100000</v>
      </c>
      <c r="E71" s="14" t="s">
        <v>141</v>
      </c>
      <c r="F71" s="14" t="s">
        <v>141</v>
      </c>
      <c r="G71" s="27">
        <f t="shared" si="3"/>
        <v>0</v>
      </c>
      <c r="H71" s="3">
        <v>0</v>
      </c>
      <c r="I71" s="3"/>
      <c r="J71" s="24" t="s">
        <v>93</v>
      </c>
      <c r="K71" s="11"/>
    </row>
    <row r="72" spans="1:12" s="8" customFormat="1" ht="30.75" customHeight="1" x14ac:dyDescent="0.25">
      <c r="A72" s="24" t="s">
        <v>234</v>
      </c>
      <c r="B72" s="24"/>
      <c r="C72" s="7" t="s">
        <v>215</v>
      </c>
      <c r="D72" s="3">
        <v>17538957</v>
      </c>
      <c r="E72" s="19" t="s">
        <v>228</v>
      </c>
      <c r="F72" s="14" t="s">
        <v>141</v>
      </c>
      <c r="G72" s="27">
        <f t="shared" si="3"/>
        <v>1</v>
      </c>
      <c r="H72" s="3">
        <f>17508538.19+30418.81</f>
        <v>17538957</v>
      </c>
      <c r="I72" s="3"/>
      <c r="J72" s="24" t="s">
        <v>24</v>
      </c>
      <c r="K72" s="11"/>
    </row>
    <row r="73" spans="1:12" s="8" customFormat="1" ht="30.75" customHeight="1" x14ac:dyDescent="0.25">
      <c r="A73" s="24" t="s">
        <v>235</v>
      </c>
      <c r="B73" s="24"/>
      <c r="C73" s="7" t="s">
        <v>215</v>
      </c>
      <c r="D73" s="3">
        <v>17695061</v>
      </c>
      <c r="E73" s="19" t="s">
        <v>141</v>
      </c>
      <c r="F73" s="14" t="s">
        <v>141</v>
      </c>
      <c r="G73" s="27">
        <f t="shared" si="3"/>
        <v>0</v>
      </c>
      <c r="H73" s="3">
        <v>0</v>
      </c>
      <c r="I73" s="3"/>
      <c r="J73" s="24" t="s">
        <v>93</v>
      </c>
      <c r="K73" s="11"/>
    </row>
    <row r="74" spans="1:12" s="8" customFormat="1" ht="36" customHeight="1" x14ac:dyDescent="0.25">
      <c r="A74" s="52" t="s">
        <v>216</v>
      </c>
      <c r="B74" s="24"/>
      <c r="C74" s="52" t="s">
        <v>11</v>
      </c>
      <c r="D74" s="4">
        <v>241137000</v>
      </c>
      <c r="E74" s="20" t="s">
        <v>218</v>
      </c>
      <c r="F74" s="19" t="s">
        <v>217</v>
      </c>
      <c r="G74" s="27">
        <f t="shared" si="3"/>
        <v>1</v>
      </c>
      <c r="H74" s="3">
        <v>241137000</v>
      </c>
      <c r="I74" s="3"/>
      <c r="J74" s="24" t="s">
        <v>24</v>
      </c>
      <c r="K74" s="11"/>
    </row>
    <row r="75" spans="1:12" s="8" customFormat="1" ht="36" customHeight="1" x14ac:dyDescent="0.25">
      <c r="A75" s="53"/>
      <c r="B75" s="24"/>
      <c r="C75" s="54"/>
      <c r="D75" s="4">
        <v>2944500</v>
      </c>
      <c r="E75" s="20" t="s">
        <v>224</v>
      </c>
      <c r="F75" s="17" t="s">
        <v>141</v>
      </c>
      <c r="G75" s="27">
        <f t="shared" si="3"/>
        <v>1</v>
      </c>
      <c r="H75" s="3">
        <f>2431000+91000+422500</f>
        <v>2944500</v>
      </c>
      <c r="I75" s="3"/>
      <c r="J75" s="24" t="s">
        <v>24</v>
      </c>
      <c r="K75" s="11"/>
    </row>
    <row r="76" spans="1:12" s="8" customFormat="1" ht="30" x14ac:dyDescent="0.25">
      <c r="A76" s="24" t="s">
        <v>219</v>
      </c>
      <c r="B76" s="24"/>
      <c r="C76" s="7" t="s">
        <v>77</v>
      </c>
      <c r="D76" s="4">
        <v>400000</v>
      </c>
      <c r="E76" s="19" t="s">
        <v>220</v>
      </c>
      <c r="F76" s="17" t="s">
        <v>141</v>
      </c>
      <c r="G76" s="27">
        <f t="shared" si="3"/>
        <v>0.85024999999999995</v>
      </c>
      <c r="H76" s="3">
        <f>49250+290850</f>
        <v>340100</v>
      </c>
      <c r="I76" s="3"/>
      <c r="J76" s="24" t="s">
        <v>93</v>
      </c>
      <c r="K76" s="11"/>
      <c r="L76" s="33"/>
    </row>
    <row r="77" spans="1:12" s="8" customFormat="1" ht="30" x14ac:dyDescent="0.25">
      <c r="A77" s="24" t="s">
        <v>225</v>
      </c>
      <c r="B77" s="24"/>
      <c r="C77" s="7" t="s">
        <v>226</v>
      </c>
      <c r="D77" s="4">
        <f>25000000+12500000</f>
        <v>37500000</v>
      </c>
      <c r="E77" s="19" t="s">
        <v>227</v>
      </c>
      <c r="F77" s="17" t="s">
        <v>141</v>
      </c>
      <c r="G77" s="27">
        <f t="shared" si="3"/>
        <v>0.99898431306666657</v>
      </c>
      <c r="H77" s="3">
        <f>12486449.09+12496191.42+12479271.23</f>
        <v>37461911.739999995</v>
      </c>
      <c r="I77" s="3"/>
      <c r="J77" s="24" t="s">
        <v>93</v>
      </c>
      <c r="K77" s="11"/>
      <c r="L77" s="33"/>
    </row>
    <row r="78" spans="1:12" s="8" customFormat="1" ht="15.75" customHeight="1" x14ac:dyDescent="0.25">
      <c r="A78" s="24" t="s">
        <v>230</v>
      </c>
      <c r="B78" s="24"/>
      <c r="C78" s="7" t="s">
        <v>77</v>
      </c>
      <c r="D78" s="4">
        <v>3928090.91</v>
      </c>
      <c r="E78" s="17" t="s">
        <v>141</v>
      </c>
      <c r="F78" s="17" t="s">
        <v>141</v>
      </c>
      <c r="G78" s="27">
        <f t="shared" si="3"/>
        <v>1</v>
      </c>
      <c r="H78" s="3">
        <v>3928090.91</v>
      </c>
      <c r="I78" s="3"/>
      <c r="J78" s="24" t="s">
        <v>24</v>
      </c>
      <c r="K78" s="11"/>
    </row>
    <row r="79" spans="1:12" s="8" customFormat="1" ht="15.75" customHeight="1" x14ac:dyDescent="0.25">
      <c r="A79" s="24" t="s">
        <v>231</v>
      </c>
      <c r="B79" s="24"/>
      <c r="C79" s="7" t="s">
        <v>77</v>
      </c>
      <c r="D79" s="4">
        <v>10410533</v>
      </c>
      <c r="E79" s="17" t="s">
        <v>141</v>
      </c>
      <c r="F79" s="17" t="s">
        <v>141</v>
      </c>
      <c r="G79" s="27">
        <f t="shared" si="3"/>
        <v>1.0000000000000002</v>
      </c>
      <c r="H79" s="3">
        <f>3690995.23+2989076.99+2385859.56+1301386.64+43214.58</f>
        <v>10410533.000000002</v>
      </c>
      <c r="I79" s="3"/>
      <c r="J79" s="31" t="s">
        <v>24</v>
      </c>
      <c r="K79" s="11"/>
      <c r="L79" s="21"/>
    </row>
    <row r="80" spans="1:12" s="8" customFormat="1" ht="15.75" customHeight="1" x14ac:dyDescent="0.25">
      <c r="A80" s="24" t="s">
        <v>229</v>
      </c>
      <c r="B80" s="24"/>
      <c r="C80" s="7" t="s">
        <v>77</v>
      </c>
      <c r="D80" s="4">
        <v>10255089</v>
      </c>
      <c r="E80" s="17" t="s">
        <v>141</v>
      </c>
      <c r="F80" s="17" t="s">
        <v>141</v>
      </c>
      <c r="G80" s="27">
        <f t="shared" si="3"/>
        <v>0.83813761148245525</v>
      </c>
      <c r="H80" s="3">
        <f>4987298.71+370725+1246613.67+1990538.42</f>
        <v>8595175.8000000007</v>
      </c>
      <c r="I80" s="3"/>
      <c r="J80" s="24" t="s">
        <v>93</v>
      </c>
      <c r="K80" s="11"/>
      <c r="L80" s="33"/>
    </row>
    <row r="81" spans="1:12" s="8" customFormat="1" ht="45" x14ac:dyDescent="0.25">
      <c r="A81" s="24" t="s">
        <v>232</v>
      </c>
      <c r="B81" s="24"/>
      <c r="C81" s="7" t="s">
        <v>77</v>
      </c>
      <c r="D81" s="4">
        <v>100000</v>
      </c>
      <c r="E81" s="17" t="s">
        <v>141</v>
      </c>
      <c r="F81" s="17" t="s">
        <v>141</v>
      </c>
      <c r="G81" s="27">
        <f t="shared" si="3"/>
        <v>0.98795500000000003</v>
      </c>
      <c r="H81" s="3">
        <v>98795.5</v>
      </c>
      <c r="I81" s="3"/>
      <c r="J81" s="24" t="s">
        <v>93</v>
      </c>
      <c r="K81" s="11"/>
      <c r="L81" s="33"/>
    </row>
    <row r="82" spans="1:12" s="8" customFormat="1" ht="30" x14ac:dyDescent="0.25">
      <c r="A82" s="24" t="s">
        <v>236</v>
      </c>
      <c r="B82" s="24"/>
      <c r="C82" s="7" t="s">
        <v>77</v>
      </c>
      <c r="D82" s="4">
        <v>200500</v>
      </c>
      <c r="E82" s="17" t="s">
        <v>141</v>
      </c>
      <c r="F82" s="17" t="s">
        <v>141</v>
      </c>
      <c r="G82" s="27">
        <f t="shared" si="3"/>
        <v>1</v>
      </c>
      <c r="H82" s="3">
        <f>7920+3498+7920+181162</f>
        <v>200500</v>
      </c>
      <c r="I82" s="3"/>
      <c r="J82" s="31" t="s">
        <v>24</v>
      </c>
      <c r="K82" s="11"/>
      <c r="L82" s="21"/>
    </row>
    <row r="83" spans="1:12" s="8" customFormat="1" ht="30" x14ac:dyDescent="0.25">
      <c r="A83" s="31" t="s">
        <v>246</v>
      </c>
      <c r="B83" s="31"/>
      <c r="C83" s="7" t="s">
        <v>77</v>
      </c>
      <c r="D83" s="4">
        <v>100000</v>
      </c>
      <c r="E83" s="17" t="s">
        <v>141</v>
      </c>
      <c r="F83" s="17" t="s">
        <v>141</v>
      </c>
      <c r="G83" s="32">
        <f t="shared" si="3"/>
        <v>0</v>
      </c>
      <c r="H83" s="3">
        <v>0</v>
      </c>
      <c r="I83" s="3"/>
      <c r="J83" s="31" t="s">
        <v>93</v>
      </c>
      <c r="K83" s="11"/>
      <c r="L83" s="21"/>
    </row>
    <row r="84" spans="1:12" s="8" customFormat="1" ht="30" x14ac:dyDescent="0.25">
      <c r="A84" s="24" t="s">
        <v>241</v>
      </c>
      <c r="B84" s="24"/>
      <c r="C84" s="7" t="s">
        <v>242</v>
      </c>
      <c r="D84" s="4">
        <v>828023.34</v>
      </c>
      <c r="E84" s="17" t="s">
        <v>141</v>
      </c>
      <c r="F84" s="17" t="s">
        <v>141</v>
      </c>
      <c r="G84" s="27">
        <f t="shared" si="3"/>
        <v>0</v>
      </c>
      <c r="H84" s="3">
        <v>0</v>
      </c>
      <c r="I84" s="3"/>
      <c r="J84" s="24" t="s">
        <v>93</v>
      </c>
      <c r="K84" s="11"/>
      <c r="L84" s="21"/>
    </row>
    <row r="85" spans="1:12" s="8" customFormat="1" ht="30" x14ac:dyDescent="0.25">
      <c r="A85" s="24" t="s">
        <v>103</v>
      </c>
      <c r="B85" s="24"/>
      <c r="C85" s="7" t="s">
        <v>77</v>
      </c>
      <c r="D85" s="3">
        <v>1400000</v>
      </c>
      <c r="E85" s="17" t="s">
        <v>141</v>
      </c>
      <c r="F85" s="17" t="s">
        <v>141</v>
      </c>
      <c r="G85" s="27">
        <f t="shared" si="3"/>
        <v>1</v>
      </c>
      <c r="H85" s="3">
        <v>1400000</v>
      </c>
      <c r="I85" s="3"/>
      <c r="J85" s="24" t="s">
        <v>24</v>
      </c>
      <c r="K85" s="11"/>
    </row>
    <row r="86" spans="1:12" s="8" customFormat="1" ht="23.25" customHeight="1" x14ac:dyDescent="0.25">
      <c r="A86" s="42" t="s">
        <v>73</v>
      </c>
      <c r="B86" s="24"/>
      <c r="C86" s="42" t="s">
        <v>11</v>
      </c>
      <c r="D86" s="3">
        <v>2250000</v>
      </c>
      <c r="E86" s="17" t="s">
        <v>141</v>
      </c>
      <c r="F86" s="17" t="s">
        <v>141</v>
      </c>
      <c r="G86" s="27">
        <f>+H86/D86</f>
        <v>1</v>
      </c>
      <c r="H86" s="3">
        <v>2250000</v>
      </c>
      <c r="I86" s="3"/>
      <c r="J86" s="5" t="s">
        <v>24</v>
      </c>
      <c r="K86" s="11"/>
    </row>
    <row r="87" spans="1:12" s="8" customFormat="1" ht="23.25" customHeight="1" x14ac:dyDescent="0.25">
      <c r="A87" s="42"/>
      <c r="B87" s="24"/>
      <c r="C87" s="42"/>
      <c r="D87" s="3">
        <v>250000</v>
      </c>
      <c r="E87" s="17" t="s">
        <v>141</v>
      </c>
      <c r="F87" s="17" t="s">
        <v>141</v>
      </c>
      <c r="G87" s="27">
        <f>+H87/D87</f>
        <v>1</v>
      </c>
      <c r="H87" s="3">
        <v>250000</v>
      </c>
      <c r="I87" s="3"/>
      <c r="J87" s="5" t="s">
        <v>24</v>
      </c>
      <c r="K87" s="11"/>
    </row>
    <row r="88" spans="1:12" s="8" customFormat="1" ht="15" customHeight="1" x14ac:dyDescent="0.25">
      <c r="A88" s="42" t="s">
        <v>12</v>
      </c>
      <c r="B88" s="24"/>
      <c r="C88" s="42" t="s">
        <v>11</v>
      </c>
      <c r="D88" s="4">
        <v>1000000</v>
      </c>
      <c r="E88" s="15" t="s">
        <v>141</v>
      </c>
      <c r="F88" s="15" t="s">
        <v>141</v>
      </c>
      <c r="G88" s="27">
        <v>1</v>
      </c>
      <c r="H88" s="4">
        <v>1000000</v>
      </c>
      <c r="I88" s="4"/>
      <c r="J88" s="5" t="s">
        <v>24</v>
      </c>
      <c r="K88" s="11"/>
    </row>
    <row r="89" spans="1:12" s="8" customFormat="1" x14ac:dyDescent="0.25">
      <c r="A89" s="42"/>
      <c r="B89" s="24"/>
      <c r="C89" s="42"/>
      <c r="D89" s="4">
        <v>1000000</v>
      </c>
      <c r="E89" s="15" t="s">
        <v>141</v>
      </c>
      <c r="F89" s="15" t="s">
        <v>141</v>
      </c>
      <c r="G89" s="27">
        <v>1</v>
      </c>
      <c r="H89" s="4">
        <v>1000000</v>
      </c>
      <c r="I89" s="4"/>
      <c r="J89" s="5" t="s">
        <v>24</v>
      </c>
      <c r="K89" s="11"/>
    </row>
    <row r="90" spans="1:12" s="8" customFormat="1" x14ac:dyDescent="0.25">
      <c r="A90" s="42"/>
      <c r="B90" s="24"/>
      <c r="C90" s="42"/>
      <c r="D90" s="4">
        <v>1000000</v>
      </c>
      <c r="E90" s="16" t="s">
        <v>149</v>
      </c>
      <c r="F90" s="16" t="s">
        <v>150</v>
      </c>
      <c r="G90" s="27">
        <v>1</v>
      </c>
      <c r="H90" s="4">
        <v>1000000</v>
      </c>
      <c r="I90" s="4"/>
      <c r="J90" s="5" t="s">
        <v>24</v>
      </c>
      <c r="K90" s="11"/>
    </row>
    <row r="91" spans="1:12" s="8" customFormat="1" x14ac:dyDescent="0.25">
      <c r="A91" s="42"/>
      <c r="B91" s="24"/>
      <c r="C91" s="42"/>
      <c r="D91" s="4">
        <v>1000000</v>
      </c>
      <c r="E91" s="16" t="s">
        <v>150</v>
      </c>
      <c r="F91" s="16" t="s">
        <v>150</v>
      </c>
      <c r="G91" s="27">
        <v>1</v>
      </c>
      <c r="H91" s="4">
        <v>1000000</v>
      </c>
      <c r="I91" s="4"/>
      <c r="J91" s="5" t="s">
        <v>24</v>
      </c>
      <c r="K91" s="11"/>
    </row>
    <row r="92" spans="1:12" s="8" customFormat="1" ht="24.75" customHeight="1" x14ac:dyDescent="0.25">
      <c r="A92" s="42" t="s">
        <v>15</v>
      </c>
      <c r="B92" s="24"/>
      <c r="C92" s="42" t="s">
        <v>11</v>
      </c>
      <c r="D92" s="3">
        <v>50000000</v>
      </c>
      <c r="E92" s="16" t="s">
        <v>144</v>
      </c>
      <c r="F92" s="16" t="s">
        <v>144</v>
      </c>
      <c r="G92" s="27">
        <v>1</v>
      </c>
      <c r="H92" s="3">
        <v>50000000</v>
      </c>
      <c r="I92" s="3"/>
      <c r="J92" s="5" t="s">
        <v>24</v>
      </c>
      <c r="K92" s="11"/>
    </row>
    <row r="93" spans="1:12" s="8" customFormat="1" ht="24.75" customHeight="1" x14ac:dyDescent="0.25">
      <c r="A93" s="42"/>
      <c r="B93" s="24"/>
      <c r="C93" s="42"/>
      <c r="D93" s="3">
        <v>15000000</v>
      </c>
      <c r="E93" s="16" t="s">
        <v>143</v>
      </c>
      <c r="F93" s="16" t="s">
        <v>143</v>
      </c>
      <c r="G93" s="27">
        <v>1</v>
      </c>
      <c r="H93" s="3">
        <v>15000000</v>
      </c>
      <c r="I93" s="3"/>
      <c r="J93" s="5" t="s">
        <v>24</v>
      </c>
      <c r="K93" s="11"/>
    </row>
    <row r="94" spans="1:12" s="8" customFormat="1" ht="45" x14ac:dyDescent="0.25">
      <c r="A94" s="24" t="s">
        <v>16</v>
      </c>
      <c r="B94" s="24"/>
      <c r="C94" s="7" t="s">
        <v>17</v>
      </c>
      <c r="D94" s="3">
        <v>27709118</v>
      </c>
      <c r="E94" s="16" t="s">
        <v>142</v>
      </c>
      <c r="F94" s="16" t="s">
        <v>143</v>
      </c>
      <c r="G94" s="27">
        <v>1</v>
      </c>
      <c r="H94" s="3">
        <v>27709118</v>
      </c>
      <c r="I94" s="3"/>
      <c r="J94" s="5" t="s">
        <v>24</v>
      </c>
      <c r="K94" s="11"/>
    </row>
    <row r="95" spans="1:12" s="8" customFormat="1" ht="15" customHeight="1" x14ac:dyDescent="0.25">
      <c r="A95" s="42" t="s">
        <v>18</v>
      </c>
      <c r="B95" s="24"/>
      <c r="C95" s="42" t="s">
        <v>11</v>
      </c>
      <c r="D95" s="3">
        <v>375000</v>
      </c>
      <c r="E95" s="17">
        <v>40118</v>
      </c>
      <c r="F95" s="17">
        <v>40210</v>
      </c>
      <c r="G95" s="27">
        <v>1</v>
      </c>
      <c r="H95" s="3">
        <v>375000</v>
      </c>
      <c r="I95" s="3"/>
      <c r="J95" s="5" t="s">
        <v>24</v>
      </c>
      <c r="K95" s="11"/>
    </row>
    <row r="96" spans="1:12" s="8" customFormat="1" x14ac:dyDescent="0.25">
      <c r="A96" s="42"/>
      <c r="B96" s="24"/>
      <c r="C96" s="42"/>
      <c r="D96" s="3">
        <v>600000</v>
      </c>
      <c r="E96" s="14">
        <v>40483</v>
      </c>
      <c r="F96" s="14">
        <v>40575</v>
      </c>
      <c r="G96" s="27">
        <v>1</v>
      </c>
      <c r="H96" s="3">
        <v>600000</v>
      </c>
      <c r="I96" s="3"/>
      <c r="J96" s="5" t="s">
        <v>24</v>
      </c>
      <c r="K96" s="11"/>
    </row>
    <row r="97" spans="1:11" s="8" customFormat="1" x14ac:dyDescent="0.25">
      <c r="A97" s="42"/>
      <c r="B97" s="24"/>
      <c r="C97" s="42"/>
      <c r="D97" s="3">
        <v>355000</v>
      </c>
      <c r="E97" s="14">
        <v>40664</v>
      </c>
      <c r="F97" s="14">
        <v>40756</v>
      </c>
      <c r="G97" s="27">
        <v>1</v>
      </c>
      <c r="H97" s="3">
        <v>355000</v>
      </c>
      <c r="I97" s="3"/>
      <c r="J97" s="5" t="s">
        <v>24</v>
      </c>
      <c r="K97" s="11"/>
    </row>
    <row r="98" spans="1:11" s="8" customFormat="1" ht="45" x14ac:dyDescent="0.25">
      <c r="A98" s="24" t="s">
        <v>19</v>
      </c>
      <c r="B98" s="24"/>
      <c r="C98" s="7" t="s">
        <v>11</v>
      </c>
      <c r="D98" s="3">
        <v>200000</v>
      </c>
      <c r="E98" s="17">
        <v>40634</v>
      </c>
      <c r="F98" s="17">
        <v>40695</v>
      </c>
      <c r="G98" s="27">
        <v>1</v>
      </c>
      <c r="H98" s="3">
        <v>200000</v>
      </c>
      <c r="I98" s="3"/>
      <c r="J98" s="5" t="s">
        <v>24</v>
      </c>
      <c r="K98" s="11"/>
    </row>
    <row r="99" spans="1:11" s="8" customFormat="1" ht="45" x14ac:dyDescent="0.25">
      <c r="A99" s="24" t="s">
        <v>20</v>
      </c>
      <c r="B99" s="24"/>
      <c r="C99" s="7" t="s">
        <v>11</v>
      </c>
      <c r="D99" s="3">
        <v>368250</v>
      </c>
      <c r="E99" s="15" t="s">
        <v>141</v>
      </c>
      <c r="F99" s="15" t="s">
        <v>141</v>
      </c>
      <c r="G99" s="27">
        <v>1</v>
      </c>
      <c r="H99" s="3">
        <v>368250</v>
      </c>
      <c r="I99" s="3"/>
      <c r="J99" s="5" t="s">
        <v>24</v>
      </c>
      <c r="K99" s="11"/>
    </row>
    <row r="100" spans="1:11" s="8" customFormat="1" ht="45" x14ac:dyDescent="0.25">
      <c r="A100" s="42" t="s">
        <v>23</v>
      </c>
      <c r="B100" s="24" t="s">
        <v>145</v>
      </c>
      <c r="C100" s="42" t="s">
        <v>11</v>
      </c>
      <c r="D100" s="3">
        <v>2000000</v>
      </c>
      <c r="E100" s="17" t="s">
        <v>147</v>
      </c>
      <c r="F100" s="17" t="s">
        <v>148</v>
      </c>
      <c r="G100" s="27">
        <v>1</v>
      </c>
      <c r="H100" s="3">
        <v>2000000</v>
      </c>
      <c r="I100" s="3"/>
      <c r="J100" s="5" t="s">
        <v>24</v>
      </c>
      <c r="K100" s="11"/>
    </row>
    <row r="101" spans="1:11" s="8" customFormat="1" ht="30" x14ac:dyDescent="0.25">
      <c r="A101" s="42"/>
      <c r="B101" s="24" t="s">
        <v>146</v>
      </c>
      <c r="C101" s="42"/>
      <c r="D101" s="3">
        <v>3000000</v>
      </c>
      <c r="E101" s="19" t="s">
        <v>186</v>
      </c>
      <c r="F101" s="19" t="s">
        <v>185</v>
      </c>
      <c r="G101" s="27">
        <v>1</v>
      </c>
      <c r="H101" s="3">
        <f>2994790.68+5209.32</f>
        <v>3000000</v>
      </c>
      <c r="I101" s="3"/>
      <c r="J101" s="5" t="s">
        <v>24</v>
      </c>
      <c r="K101" s="11"/>
    </row>
    <row r="102" spans="1:11" s="8" customFormat="1" ht="45" x14ac:dyDescent="0.25">
      <c r="A102" s="24" t="s">
        <v>25</v>
      </c>
      <c r="B102" s="24"/>
      <c r="C102" s="24" t="s">
        <v>26</v>
      </c>
      <c r="D102" s="3">
        <v>10000000</v>
      </c>
      <c r="E102" s="14" t="s">
        <v>141</v>
      </c>
      <c r="F102" s="14" t="s">
        <v>141</v>
      </c>
      <c r="G102" s="27">
        <v>1</v>
      </c>
      <c r="H102" s="3">
        <v>10000000</v>
      </c>
      <c r="I102" s="3"/>
      <c r="J102" s="5" t="s">
        <v>24</v>
      </c>
      <c r="K102" s="11"/>
    </row>
    <row r="103" spans="1:11" s="8" customFormat="1" ht="30" x14ac:dyDescent="0.25">
      <c r="A103" s="24" t="s">
        <v>27</v>
      </c>
      <c r="B103" s="24"/>
      <c r="C103" s="24" t="s">
        <v>26</v>
      </c>
      <c r="D103" s="3">
        <v>10000000</v>
      </c>
      <c r="E103" s="19" t="s">
        <v>187</v>
      </c>
      <c r="F103" s="19" t="s">
        <v>188</v>
      </c>
      <c r="G103" s="27">
        <v>1</v>
      </c>
      <c r="H103" s="3">
        <v>10000000</v>
      </c>
      <c r="I103" s="3"/>
      <c r="J103" s="5" t="s">
        <v>24</v>
      </c>
      <c r="K103" s="11"/>
    </row>
    <row r="104" spans="1:11" s="8" customFormat="1" ht="45" x14ac:dyDescent="0.25">
      <c r="A104" s="24" t="s">
        <v>28</v>
      </c>
      <c r="B104" s="24"/>
      <c r="C104" s="24" t="s">
        <v>14</v>
      </c>
      <c r="D104" s="3">
        <v>15000000</v>
      </c>
      <c r="E104" s="14" t="s">
        <v>141</v>
      </c>
      <c r="F104" s="14" t="s">
        <v>141</v>
      </c>
      <c r="G104" s="27">
        <v>1</v>
      </c>
      <c r="H104" s="3">
        <v>15000000</v>
      </c>
      <c r="I104" s="3"/>
      <c r="J104" s="5" t="s">
        <v>24</v>
      </c>
      <c r="K104" s="11"/>
    </row>
    <row r="105" spans="1:11" s="8" customFormat="1" ht="30" x14ac:dyDescent="0.25">
      <c r="A105" s="24" t="s">
        <v>29</v>
      </c>
      <c r="B105" s="24"/>
      <c r="C105" s="24" t="s">
        <v>14</v>
      </c>
      <c r="D105" s="3">
        <v>5000000</v>
      </c>
      <c r="E105" s="20" t="s">
        <v>189</v>
      </c>
      <c r="F105" s="19" t="s">
        <v>190</v>
      </c>
      <c r="G105" s="27">
        <v>1</v>
      </c>
      <c r="H105" s="3">
        <v>5000000</v>
      </c>
      <c r="I105" s="3"/>
      <c r="J105" s="5" t="s">
        <v>24</v>
      </c>
      <c r="K105" s="11"/>
    </row>
    <row r="106" spans="1:11" s="8" customFormat="1" ht="45" x14ac:dyDescent="0.25">
      <c r="A106" s="24" t="s">
        <v>33</v>
      </c>
      <c r="B106" s="24"/>
      <c r="C106" s="24" t="s">
        <v>34</v>
      </c>
      <c r="D106" s="3">
        <v>5000000</v>
      </c>
      <c r="E106" s="19" t="s">
        <v>191</v>
      </c>
      <c r="F106" s="19" t="s">
        <v>192</v>
      </c>
      <c r="G106" s="27">
        <v>1</v>
      </c>
      <c r="H106" s="3">
        <v>5000000</v>
      </c>
      <c r="I106" s="3"/>
      <c r="J106" s="5" t="s">
        <v>24</v>
      </c>
      <c r="K106" s="11"/>
    </row>
    <row r="107" spans="1:11" s="8" customFormat="1" ht="45" x14ac:dyDescent="0.25">
      <c r="A107" s="24" t="s">
        <v>35</v>
      </c>
      <c r="B107" s="24"/>
      <c r="C107" s="24" t="s">
        <v>36</v>
      </c>
      <c r="D107" s="3">
        <v>5000000</v>
      </c>
      <c r="E107" s="19" t="s">
        <v>188</v>
      </c>
      <c r="F107" s="19" t="s">
        <v>193</v>
      </c>
      <c r="G107" s="27">
        <v>1</v>
      </c>
      <c r="H107" s="3">
        <v>5000000</v>
      </c>
      <c r="I107" s="3"/>
      <c r="J107" s="5" t="s">
        <v>24</v>
      </c>
      <c r="K107" s="11"/>
    </row>
    <row r="108" spans="1:11" s="8" customFormat="1" ht="45" x14ac:dyDescent="0.25">
      <c r="A108" s="24" t="s">
        <v>37</v>
      </c>
      <c r="B108" s="24"/>
      <c r="C108" s="24" t="s">
        <v>38</v>
      </c>
      <c r="D108" s="3">
        <v>5000000</v>
      </c>
      <c r="E108" s="19" t="s">
        <v>194</v>
      </c>
      <c r="F108" s="19" t="s">
        <v>195</v>
      </c>
      <c r="G108" s="27">
        <v>1</v>
      </c>
      <c r="H108" s="3">
        <v>5000000</v>
      </c>
      <c r="I108" s="3"/>
      <c r="J108" s="5" t="s">
        <v>24</v>
      </c>
      <c r="K108" s="11"/>
    </row>
    <row r="109" spans="1:11" s="8" customFormat="1" ht="45" x14ac:dyDescent="0.25">
      <c r="A109" s="24" t="s">
        <v>39</v>
      </c>
      <c r="B109" s="24"/>
      <c r="C109" s="24" t="s">
        <v>40</v>
      </c>
      <c r="D109" s="3">
        <v>5000000</v>
      </c>
      <c r="E109" s="19" t="s">
        <v>188</v>
      </c>
      <c r="F109" s="19" t="s">
        <v>193</v>
      </c>
      <c r="G109" s="27">
        <v>1</v>
      </c>
      <c r="H109" s="3">
        <v>5000000</v>
      </c>
      <c r="I109" s="3"/>
      <c r="J109" s="5" t="s">
        <v>24</v>
      </c>
      <c r="K109" s="11"/>
    </row>
    <row r="110" spans="1:11" s="8" customFormat="1" ht="45" x14ac:dyDescent="0.25">
      <c r="A110" s="24" t="s">
        <v>41</v>
      </c>
      <c r="B110" s="24"/>
      <c r="C110" s="24" t="s">
        <v>42</v>
      </c>
      <c r="D110" s="3">
        <v>5000000</v>
      </c>
      <c r="E110" s="19" t="s">
        <v>188</v>
      </c>
      <c r="F110" s="19" t="s">
        <v>193</v>
      </c>
      <c r="G110" s="27">
        <v>1</v>
      </c>
      <c r="H110" s="3">
        <v>5000000</v>
      </c>
      <c r="I110" s="3"/>
      <c r="J110" s="5" t="s">
        <v>24</v>
      </c>
      <c r="K110" s="11"/>
    </row>
    <row r="111" spans="1:11" s="8" customFormat="1" ht="45" x14ac:dyDescent="0.25">
      <c r="A111" s="24" t="s">
        <v>43</v>
      </c>
      <c r="B111" s="24"/>
      <c r="C111" s="24" t="s">
        <v>44</v>
      </c>
      <c r="D111" s="3">
        <v>5000000</v>
      </c>
      <c r="E111" s="19" t="s">
        <v>188</v>
      </c>
      <c r="F111" s="19" t="s">
        <v>193</v>
      </c>
      <c r="G111" s="27">
        <v>1</v>
      </c>
      <c r="H111" s="3">
        <v>5000000</v>
      </c>
      <c r="I111" s="3"/>
      <c r="J111" s="5" t="s">
        <v>24</v>
      </c>
      <c r="K111" s="11"/>
    </row>
    <row r="112" spans="1:11" s="8" customFormat="1" ht="30" x14ac:dyDescent="0.25">
      <c r="A112" s="24" t="s">
        <v>45</v>
      </c>
      <c r="B112" s="24"/>
      <c r="C112" s="24" t="s">
        <v>46</v>
      </c>
      <c r="D112" s="3">
        <v>5000000</v>
      </c>
      <c r="E112" s="19" t="s">
        <v>188</v>
      </c>
      <c r="F112" s="19" t="s">
        <v>193</v>
      </c>
      <c r="G112" s="27">
        <v>1</v>
      </c>
      <c r="H112" s="3">
        <v>5000000</v>
      </c>
      <c r="I112" s="3"/>
      <c r="J112" s="5" t="s">
        <v>24</v>
      </c>
      <c r="K112" s="11"/>
    </row>
    <row r="113" spans="1:11" s="8" customFormat="1" ht="30" x14ac:dyDescent="0.25">
      <c r="A113" s="24" t="s">
        <v>47</v>
      </c>
      <c r="B113" s="24"/>
      <c r="C113" s="24" t="s">
        <v>48</v>
      </c>
      <c r="D113" s="3">
        <v>5000000</v>
      </c>
      <c r="E113" s="19" t="s">
        <v>188</v>
      </c>
      <c r="F113" s="19" t="s">
        <v>193</v>
      </c>
      <c r="G113" s="27">
        <v>1</v>
      </c>
      <c r="H113" s="3">
        <v>5000000</v>
      </c>
      <c r="I113" s="3"/>
      <c r="J113" s="5" t="s">
        <v>24</v>
      </c>
      <c r="K113" s="11"/>
    </row>
    <row r="114" spans="1:11" s="8" customFormat="1" ht="30" x14ac:dyDescent="0.25">
      <c r="A114" s="24" t="s">
        <v>49</v>
      </c>
      <c r="B114" s="24"/>
      <c r="C114" s="24" t="s">
        <v>50</v>
      </c>
      <c r="D114" s="3">
        <v>5000000</v>
      </c>
      <c r="E114" s="19" t="s">
        <v>188</v>
      </c>
      <c r="F114" s="19" t="s">
        <v>193</v>
      </c>
      <c r="G114" s="27">
        <v>1</v>
      </c>
      <c r="H114" s="3">
        <v>5000000</v>
      </c>
      <c r="I114" s="3"/>
      <c r="J114" s="5" t="s">
        <v>24</v>
      </c>
      <c r="K114" s="11"/>
    </row>
    <row r="115" spans="1:11" s="8" customFormat="1" ht="30" x14ac:dyDescent="0.25">
      <c r="A115" s="24" t="s">
        <v>51</v>
      </c>
      <c r="B115" s="24"/>
      <c r="C115" s="24" t="s">
        <v>52</v>
      </c>
      <c r="D115" s="3">
        <v>5000000</v>
      </c>
      <c r="E115" s="19" t="s">
        <v>188</v>
      </c>
      <c r="F115" s="19" t="s">
        <v>193</v>
      </c>
      <c r="G115" s="27">
        <v>1</v>
      </c>
      <c r="H115" s="3">
        <v>5000000</v>
      </c>
      <c r="I115" s="3"/>
      <c r="J115" s="5" t="s">
        <v>24</v>
      </c>
      <c r="K115" s="11"/>
    </row>
    <row r="116" spans="1:11" s="8" customFormat="1" ht="30" x14ac:dyDescent="0.25">
      <c r="A116" s="24" t="s">
        <v>53</v>
      </c>
      <c r="B116" s="24"/>
      <c r="C116" s="24" t="s">
        <v>54</v>
      </c>
      <c r="D116" s="3">
        <v>20000000</v>
      </c>
      <c r="E116" s="19" t="s">
        <v>196</v>
      </c>
      <c r="F116" s="19" t="s">
        <v>191</v>
      </c>
      <c r="G116" s="27">
        <v>1</v>
      </c>
      <c r="H116" s="3">
        <v>20000000</v>
      </c>
      <c r="I116" s="3"/>
      <c r="J116" s="5" t="s">
        <v>24</v>
      </c>
      <c r="K116" s="11"/>
    </row>
    <row r="117" spans="1:11" s="8" customFormat="1" ht="45" x14ac:dyDescent="0.25">
      <c r="A117" s="24" t="s">
        <v>55</v>
      </c>
      <c r="B117" s="24"/>
      <c r="C117" s="24" t="s">
        <v>11</v>
      </c>
      <c r="D117" s="3">
        <v>300000</v>
      </c>
      <c r="E117" s="14" t="s">
        <v>141</v>
      </c>
      <c r="F117" s="14" t="s">
        <v>141</v>
      </c>
      <c r="G117" s="27">
        <v>1</v>
      </c>
      <c r="H117" s="3">
        <v>300000</v>
      </c>
      <c r="I117" s="3"/>
      <c r="J117" s="5" t="s">
        <v>24</v>
      </c>
      <c r="K117" s="11"/>
    </row>
    <row r="118" spans="1:11" s="8" customFormat="1" ht="45" x14ac:dyDescent="0.25">
      <c r="A118" s="24" t="s">
        <v>56</v>
      </c>
      <c r="B118" s="24"/>
      <c r="C118" s="24" t="s">
        <v>57</v>
      </c>
      <c r="D118" s="3">
        <v>500000</v>
      </c>
      <c r="E118" s="19" t="s">
        <v>198</v>
      </c>
      <c r="F118" s="19" t="s">
        <v>197</v>
      </c>
      <c r="G118" s="27">
        <v>1</v>
      </c>
      <c r="H118" s="3">
        <v>500000</v>
      </c>
      <c r="I118" s="3"/>
      <c r="J118" s="5" t="s">
        <v>24</v>
      </c>
      <c r="K118" s="11"/>
    </row>
    <row r="119" spans="1:11" s="8" customFormat="1" ht="60" x14ac:dyDescent="0.25">
      <c r="A119" s="24" t="s">
        <v>58</v>
      </c>
      <c r="B119" s="24"/>
      <c r="C119" s="24" t="s">
        <v>11</v>
      </c>
      <c r="D119" s="3">
        <v>3500000</v>
      </c>
      <c r="E119" s="14" t="s">
        <v>141</v>
      </c>
      <c r="F119" s="14" t="s">
        <v>141</v>
      </c>
      <c r="G119" s="27">
        <f t="shared" ref="G119:G123" si="4">+H119/D119</f>
        <v>1</v>
      </c>
      <c r="H119" s="3">
        <v>3500000</v>
      </c>
      <c r="I119" s="3"/>
      <c r="J119" s="5" t="s">
        <v>24</v>
      </c>
      <c r="K119" s="11"/>
    </row>
    <row r="120" spans="1:11" s="8" customFormat="1" x14ac:dyDescent="0.25">
      <c r="A120" s="24" t="s">
        <v>60</v>
      </c>
      <c r="B120" s="24"/>
      <c r="C120" s="24" t="s">
        <v>61</v>
      </c>
      <c r="D120" s="3">
        <v>170000</v>
      </c>
      <c r="E120" s="14" t="s">
        <v>141</v>
      </c>
      <c r="F120" s="14" t="s">
        <v>141</v>
      </c>
      <c r="G120" s="27">
        <f t="shared" si="4"/>
        <v>1</v>
      </c>
      <c r="H120" s="3">
        <v>170000</v>
      </c>
      <c r="I120" s="3"/>
      <c r="J120" s="5" t="s">
        <v>24</v>
      </c>
      <c r="K120" s="11"/>
    </row>
    <row r="121" spans="1:11" s="8" customFormat="1" ht="45" x14ac:dyDescent="0.25">
      <c r="A121" s="24" t="s">
        <v>62</v>
      </c>
      <c r="B121" s="24"/>
      <c r="C121" s="24" t="s">
        <v>63</v>
      </c>
      <c r="D121" s="3">
        <v>200000</v>
      </c>
      <c r="E121" s="19" t="s">
        <v>199</v>
      </c>
      <c r="F121" s="19" t="s">
        <v>200</v>
      </c>
      <c r="G121" s="27">
        <f t="shared" si="4"/>
        <v>1</v>
      </c>
      <c r="H121" s="3">
        <v>200000</v>
      </c>
      <c r="I121" s="3"/>
      <c r="J121" s="5" t="s">
        <v>24</v>
      </c>
      <c r="K121" s="11"/>
    </row>
    <row r="122" spans="1:11" s="8" customFormat="1" ht="45" x14ac:dyDescent="0.25">
      <c r="A122" s="24" t="s">
        <v>72</v>
      </c>
      <c r="B122" s="24"/>
      <c r="C122" s="24" t="s">
        <v>11</v>
      </c>
      <c r="D122" s="3">
        <v>499800</v>
      </c>
      <c r="E122" s="14">
        <v>41640</v>
      </c>
      <c r="F122" s="14">
        <v>41791</v>
      </c>
      <c r="G122" s="27">
        <f t="shared" si="4"/>
        <v>1</v>
      </c>
      <c r="H122" s="3">
        <v>499800</v>
      </c>
      <c r="I122" s="3"/>
      <c r="J122" s="5" t="s">
        <v>24</v>
      </c>
      <c r="K122" s="11"/>
    </row>
    <row r="123" spans="1:11" s="8" customFormat="1" ht="45" x14ac:dyDescent="0.25">
      <c r="A123" s="24" t="s">
        <v>64</v>
      </c>
      <c r="B123" s="24"/>
      <c r="C123" s="24" t="s">
        <v>11</v>
      </c>
      <c r="D123" s="3">
        <v>1000100</v>
      </c>
      <c r="E123" s="14" t="s">
        <v>141</v>
      </c>
      <c r="F123" s="14" t="s">
        <v>141</v>
      </c>
      <c r="G123" s="27">
        <f t="shared" si="4"/>
        <v>1</v>
      </c>
      <c r="H123" s="3">
        <v>1000100</v>
      </c>
      <c r="I123" s="3"/>
      <c r="J123" s="5" t="s">
        <v>24</v>
      </c>
      <c r="K123" s="11"/>
    </row>
    <row r="124" spans="1:11" s="8" customFormat="1" ht="30" x14ac:dyDescent="0.25">
      <c r="A124" s="24" t="s">
        <v>65</v>
      </c>
      <c r="B124" s="24"/>
      <c r="C124" s="24" t="s">
        <v>66</v>
      </c>
      <c r="D124" s="3">
        <v>100000</v>
      </c>
      <c r="E124" s="14" t="s">
        <v>141</v>
      </c>
      <c r="F124" s="14" t="s">
        <v>141</v>
      </c>
      <c r="G124" s="27">
        <v>1</v>
      </c>
      <c r="H124" s="3">
        <v>100000</v>
      </c>
      <c r="I124" s="3"/>
      <c r="J124" s="5" t="s">
        <v>24</v>
      </c>
      <c r="K124" s="11"/>
    </row>
    <row r="125" spans="1:11" s="8" customFormat="1" ht="45" x14ac:dyDescent="0.25">
      <c r="A125" s="24" t="s">
        <v>67</v>
      </c>
      <c r="B125" s="24"/>
      <c r="C125" s="24" t="s">
        <v>66</v>
      </c>
      <c r="D125" s="3">
        <v>5000000</v>
      </c>
      <c r="E125" s="19" t="s">
        <v>201</v>
      </c>
      <c r="F125" s="19" t="s">
        <v>202</v>
      </c>
      <c r="G125" s="27">
        <v>1</v>
      </c>
      <c r="H125" s="3">
        <f>4950000+50000</f>
        <v>5000000</v>
      </c>
      <c r="I125" s="3"/>
      <c r="J125" s="5" t="s">
        <v>24</v>
      </c>
      <c r="K125" s="11"/>
    </row>
    <row r="126" spans="1:11" s="8" customFormat="1" ht="30" x14ac:dyDescent="0.25">
      <c r="A126" s="24" t="s">
        <v>68</v>
      </c>
      <c r="B126" s="24"/>
      <c r="C126" s="24" t="s">
        <v>66</v>
      </c>
      <c r="D126" s="3">
        <v>1000000</v>
      </c>
      <c r="E126" s="14" t="s">
        <v>141</v>
      </c>
      <c r="F126" s="14" t="s">
        <v>141</v>
      </c>
      <c r="G126" s="27" t="s">
        <v>233</v>
      </c>
      <c r="H126" s="3">
        <v>1000000</v>
      </c>
      <c r="I126" s="3"/>
      <c r="J126" s="5" t="s">
        <v>24</v>
      </c>
      <c r="K126" s="11"/>
    </row>
    <row r="127" spans="1:11" s="8" customFormat="1" ht="30" x14ac:dyDescent="0.25">
      <c r="A127" s="24" t="s">
        <v>69</v>
      </c>
      <c r="B127" s="24"/>
      <c r="C127" s="24" t="s">
        <v>66</v>
      </c>
      <c r="D127" s="3">
        <v>500000</v>
      </c>
      <c r="E127" s="14" t="s">
        <v>141</v>
      </c>
      <c r="F127" s="14" t="s">
        <v>141</v>
      </c>
      <c r="G127" s="27">
        <v>1</v>
      </c>
      <c r="H127" s="3">
        <v>500000</v>
      </c>
      <c r="I127" s="3"/>
      <c r="J127" s="5" t="s">
        <v>24</v>
      </c>
      <c r="K127" s="11"/>
    </row>
    <row r="128" spans="1:11" s="8" customFormat="1" ht="45" x14ac:dyDescent="0.25">
      <c r="A128" s="24" t="s">
        <v>70</v>
      </c>
      <c r="B128" s="24"/>
      <c r="C128" s="24" t="s">
        <v>11</v>
      </c>
      <c r="D128" s="3">
        <v>1306000</v>
      </c>
      <c r="E128" s="14">
        <v>40544</v>
      </c>
      <c r="F128" s="19" t="s">
        <v>164</v>
      </c>
      <c r="G128" s="27">
        <v>1</v>
      </c>
      <c r="H128" s="3">
        <v>1306000</v>
      </c>
      <c r="I128" s="3"/>
      <c r="J128" s="5" t="s">
        <v>24</v>
      </c>
      <c r="K128" s="11"/>
    </row>
    <row r="129" spans="1:11" ht="9" customHeight="1" x14ac:dyDescent="0.25"/>
    <row r="130" spans="1:11" ht="30.75" customHeight="1" x14ac:dyDescent="0.25">
      <c r="A130" s="43" t="s">
        <v>108</v>
      </c>
      <c r="B130" s="43"/>
      <c r="C130" s="43"/>
      <c r="D130" s="43"/>
      <c r="E130" s="43"/>
      <c r="F130" s="43"/>
      <c r="G130" s="43"/>
      <c r="H130" s="43"/>
      <c r="I130" s="43"/>
      <c r="J130" s="43"/>
    </row>
    <row r="132" spans="1:11" x14ac:dyDescent="0.25">
      <c r="A132" s="2" t="s">
        <v>8</v>
      </c>
      <c r="D132" s="44" t="s">
        <v>8</v>
      </c>
      <c r="E132" s="44"/>
      <c r="F132" s="44"/>
      <c r="G132" s="44"/>
      <c r="H132" s="1" t="s">
        <v>237</v>
      </c>
    </row>
    <row r="133" spans="1:11" x14ac:dyDescent="0.25">
      <c r="D133" s="2"/>
      <c r="E133" s="18"/>
      <c r="F133" s="18"/>
    </row>
    <row r="134" spans="1:11" s="10" customFormat="1" x14ac:dyDescent="0.25">
      <c r="A134" s="22" t="s">
        <v>243</v>
      </c>
      <c r="B134" s="25"/>
      <c r="D134" s="45" t="s">
        <v>239</v>
      </c>
      <c r="E134" s="45"/>
      <c r="F134" s="45"/>
      <c r="G134" s="45"/>
      <c r="H134" s="6"/>
      <c r="I134" s="45" t="s">
        <v>10</v>
      </c>
      <c r="J134" s="45"/>
      <c r="K134" s="12"/>
    </row>
    <row r="135" spans="1:11" s="11" customFormat="1" x14ac:dyDescent="0.25">
      <c r="A135" s="23" t="s">
        <v>244</v>
      </c>
      <c r="B135" s="26"/>
      <c r="C135" s="2"/>
      <c r="D135" s="40" t="s">
        <v>238</v>
      </c>
      <c r="E135" s="40"/>
      <c r="F135" s="40"/>
      <c r="G135" s="40"/>
      <c r="H135" s="1"/>
      <c r="I135" s="41" t="s">
        <v>9</v>
      </c>
      <c r="J135" s="41"/>
    </row>
  </sheetData>
  <mergeCells count="50">
    <mergeCell ref="A10:A14"/>
    <mergeCell ref="C10:C14"/>
    <mergeCell ref="J13:J14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17:A18"/>
    <mergeCell ref="A29:A33"/>
    <mergeCell ref="A34:A36"/>
    <mergeCell ref="D34:D36"/>
    <mergeCell ref="G34:G36"/>
    <mergeCell ref="A25:A28"/>
    <mergeCell ref="C25:C28"/>
    <mergeCell ref="H34:H36"/>
    <mergeCell ref="A86:A87"/>
    <mergeCell ref="C86:C87"/>
    <mergeCell ref="J34:J36"/>
    <mergeCell ref="A42:A43"/>
    <mergeCell ref="A50:A52"/>
    <mergeCell ref="C50:C52"/>
    <mergeCell ref="A57:A59"/>
    <mergeCell ref="C57:C59"/>
    <mergeCell ref="I34:I36"/>
    <mergeCell ref="A66:A67"/>
    <mergeCell ref="A70:A71"/>
    <mergeCell ref="C70:C71"/>
    <mergeCell ref="A74:A75"/>
    <mergeCell ref="C74:C75"/>
    <mergeCell ref="A88:A91"/>
    <mergeCell ref="C88:C91"/>
    <mergeCell ref="A92:A93"/>
    <mergeCell ref="C92:C93"/>
    <mergeCell ref="A95:A97"/>
    <mergeCell ref="C95:C97"/>
    <mergeCell ref="D135:G135"/>
    <mergeCell ref="I135:J135"/>
    <mergeCell ref="A100:A101"/>
    <mergeCell ref="C100:C101"/>
    <mergeCell ref="A130:J130"/>
    <mergeCell ref="D132:G132"/>
    <mergeCell ref="D134:G134"/>
    <mergeCell ref="I134:J134"/>
  </mergeCells>
  <pageMargins left="0.25" right="0.26" top="0.51" bottom="0.5" header="0.3" footer="0.3"/>
  <pageSetup scale="69" orientation="portrait" horizontalDpi="4294967294" verticalDpi="4294967293" r:id="rId1"/>
  <headerFooter>
    <oddFooter>&amp;CPage &amp;P of &amp;N</oddFooter>
  </headerFooter>
  <rowBreaks count="3" manualBreakCount="3">
    <brk id="33" max="9" man="1"/>
    <brk id="81" max="9" man="1"/>
    <brk id="108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FA57-A1EA-4F82-89F6-14934F199C53}">
  <sheetPr>
    <tabColor rgb="FFFF0000"/>
  </sheetPr>
  <dimension ref="A1:L135"/>
  <sheetViews>
    <sheetView tabSelected="1" view="pageBreakPreview" zoomScale="75" zoomScaleNormal="75" zoomScaleSheetLayoutView="75" workbookViewId="0">
      <pane ySplit="9" topLeftCell="A133" activePane="bottomLeft" state="frozen"/>
      <selection pane="bottomLeft" activeCell="D136" sqref="D136"/>
    </sheetView>
  </sheetViews>
  <sheetFormatPr defaultColWidth="9.140625" defaultRowHeight="15" x14ac:dyDescent="0.25"/>
  <cols>
    <col min="1" max="1" width="35.42578125" style="2" customWidth="1"/>
    <col min="2" max="2" width="35.42578125" style="2" hidden="1" customWidth="1"/>
    <col min="3" max="3" width="16.140625" style="2" customWidth="1"/>
    <col min="4" max="4" width="16.85546875" style="1" bestFit="1" customWidth="1"/>
    <col min="5" max="6" width="9.42578125" style="13" customWidth="1"/>
    <col min="7" max="7" width="12.28515625" style="38" customWidth="1"/>
    <col min="8" max="8" width="18.42578125" style="1" bestFit="1" customWidth="1"/>
    <col min="9" max="9" width="6.85546875" style="1" customWidth="1"/>
    <col min="10" max="10" width="15.7109375" style="2" customWidth="1"/>
    <col min="11" max="11" width="0" style="11" hidden="1" customWidth="1"/>
    <col min="12" max="12" width="15.140625" style="2" bestFit="1" customWidth="1"/>
    <col min="13" max="16384" width="9.140625" style="2"/>
  </cols>
  <sheetData>
    <row r="1" spans="1:11" x14ac:dyDescent="0.25">
      <c r="A1" s="2" t="s">
        <v>126</v>
      </c>
    </row>
    <row r="3" spans="1:11" ht="2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.75" x14ac:dyDescent="0.25">
      <c r="A4" s="57" t="s">
        <v>247</v>
      </c>
      <c r="B4" s="57"/>
      <c r="C4" s="57"/>
      <c r="D4" s="57"/>
      <c r="E4" s="57"/>
      <c r="F4" s="57"/>
      <c r="G4" s="57"/>
      <c r="H4" s="57"/>
      <c r="I4" s="57"/>
      <c r="J4" s="57"/>
    </row>
    <row r="6" spans="1:11" ht="18.75" x14ac:dyDescent="0.25">
      <c r="A6" s="9" t="s">
        <v>1</v>
      </c>
      <c r="B6" s="9"/>
    </row>
    <row r="7" spans="1:11" ht="6.75" customHeight="1" x14ac:dyDescent="0.25"/>
    <row r="8" spans="1:11" s="10" customFormat="1" ht="29.25" customHeight="1" x14ac:dyDescent="0.25">
      <c r="A8" s="58" t="s">
        <v>2</v>
      </c>
      <c r="B8" s="59" t="s">
        <v>127</v>
      </c>
      <c r="C8" s="58" t="s">
        <v>3</v>
      </c>
      <c r="D8" s="60" t="s">
        <v>122</v>
      </c>
      <c r="E8" s="61" t="s">
        <v>123</v>
      </c>
      <c r="F8" s="61" t="s">
        <v>124</v>
      </c>
      <c r="G8" s="58" t="s">
        <v>4</v>
      </c>
      <c r="H8" s="58"/>
      <c r="I8" s="58" t="s">
        <v>125</v>
      </c>
      <c r="J8" s="58" t="s">
        <v>7</v>
      </c>
      <c r="K8" s="12"/>
    </row>
    <row r="9" spans="1:11" s="10" customFormat="1" ht="30" x14ac:dyDescent="0.25">
      <c r="A9" s="58"/>
      <c r="B9" s="59"/>
      <c r="C9" s="58"/>
      <c r="D9" s="60"/>
      <c r="E9" s="61"/>
      <c r="F9" s="61"/>
      <c r="G9" s="35" t="s">
        <v>5</v>
      </c>
      <c r="H9" s="36" t="s">
        <v>6</v>
      </c>
      <c r="I9" s="58"/>
      <c r="J9" s="58"/>
      <c r="K9" s="12"/>
    </row>
    <row r="10" spans="1:11" s="8" customFormat="1" ht="15" customHeight="1" x14ac:dyDescent="0.25">
      <c r="A10" s="42" t="s">
        <v>13</v>
      </c>
      <c r="B10" s="34" t="s">
        <v>133</v>
      </c>
      <c r="C10" s="42" t="s">
        <v>14</v>
      </c>
      <c r="D10" s="3">
        <v>616217.48</v>
      </c>
      <c r="E10" s="14" t="s">
        <v>141</v>
      </c>
      <c r="F10" s="14" t="s">
        <v>141</v>
      </c>
      <c r="G10" s="37">
        <v>1</v>
      </c>
      <c r="H10" s="3">
        <v>616217.48</v>
      </c>
      <c r="I10" s="3"/>
      <c r="J10" s="5" t="s">
        <v>24</v>
      </c>
      <c r="K10" s="11"/>
    </row>
    <row r="11" spans="1:11" s="8" customFormat="1" ht="30" x14ac:dyDescent="0.25">
      <c r="A11" s="42"/>
      <c r="B11" s="34" t="s">
        <v>133</v>
      </c>
      <c r="C11" s="42"/>
      <c r="D11" s="3">
        <v>554412.77</v>
      </c>
      <c r="E11" s="19" t="s">
        <v>165</v>
      </c>
      <c r="F11" s="19" t="s">
        <v>166</v>
      </c>
      <c r="G11" s="37">
        <v>1</v>
      </c>
      <c r="H11" s="3">
        <v>554412.77</v>
      </c>
      <c r="I11" s="3"/>
      <c r="J11" s="5" t="s">
        <v>24</v>
      </c>
      <c r="K11" s="11"/>
    </row>
    <row r="12" spans="1:11" s="8" customFormat="1" x14ac:dyDescent="0.25">
      <c r="A12" s="42"/>
      <c r="B12" s="34" t="s">
        <v>133</v>
      </c>
      <c r="C12" s="42"/>
      <c r="D12" s="3">
        <v>515066</v>
      </c>
      <c r="E12" s="14" t="s">
        <v>141</v>
      </c>
      <c r="F12" s="14" t="s">
        <v>141</v>
      </c>
      <c r="G12" s="37">
        <v>1</v>
      </c>
      <c r="H12" s="3">
        <v>515066</v>
      </c>
      <c r="I12" s="3"/>
      <c r="J12" s="5" t="s">
        <v>24</v>
      </c>
      <c r="K12" s="11"/>
    </row>
    <row r="13" spans="1:11" s="8" customFormat="1" ht="30" customHeight="1" x14ac:dyDescent="0.25">
      <c r="A13" s="42"/>
      <c r="B13" s="34" t="s">
        <v>132</v>
      </c>
      <c r="C13" s="42"/>
      <c r="D13" s="3">
        <v>907041</v>
      </c>
      <c r="E13" s="14" t="s">
        <v>141</v>
      </c>
      <c r="F13" s="14" t="s">
        <v>141</v>
      </c>
      <c r="G13" s="37">
        <f t="shared" ref="G13:G24" si="0">+H13/D13</f>
        <v>1</v>
      </c>
      <c r="H13" s="3">
        <f>904213.7+2827.3</f>
        <v>907041</v>
      </c>
      <c r="I13" s="3"/>
      <c r="J13" s="42" t="s">
        <v>24</v>
      </c>
      <c r="K13" s="11"/>
    </row>
    <row r="14" spans="1:11" s="8" customFormat="1" ht="30" customHeight="1" x14ac:dyDescent="0.25">
      <c r="A14" s="42"/>
      <c r="B14" s="34" t="s">
        <v>132</v>
      </c>
      <c r="C14" s="42"/>
      <c r="D14" s="3">
        <v>907041</v>
      </c>
      <c r="E14" s="14" t="s">
        <v>141</v>
      </c>
      <c r="F14" s="14" t="s">
        <v>141</v>
      </c>
      <c r="G14" s="37">
        <f t="shared" si="0"/>
        <v>1</v>
      </c>
      <c r="H14" s="3">
        <f>902912.59+4128.41</f>
        <v>907041</v>
      </c>
      <c r="I14" s="3"/>
      <c r="J14" s="42"/>
      <c r="K14" s="11"/>
    </row>
    <row r="15" spans="1:11" s="8" customFormat="1" ht="45" x14ac:dyDescent="0.25">
      <c r="A15" s="34" t="s">
        <v>21</v>
      </c>
      <c r="B15" s="34"/>
      <c r="C15" s="7" t="s">
        <v>11</v>
      </c>
      <c r="D15" s="3">
        <v>2000000</v>
      </c>
      <c r="E15" s="17" t="s">
        <v>210</v>
      </c>
      <c r="F15" s="17" t="s">
        <v>147</v>
      </c>
      <c r="G15" s="37">
        <f t="shared" si="0"/>
        <v>1</v>
      </c>
      <c r="H15" s="3">
        <f>1853770+146230</f>
        <v>2000000</v>
      </c>
      <c r="I15" s="3"/>
      <c r="J15" s="5" t="s">
        <v>24</v>
      </c>
      <c r="K15" s="11"/>
    </row>
    <row r="16" spans="1:11" s="8" customFormat="1" ht="45" x14ac:dyDescent="0.25">
      <c r="A16" s="34" t="s">
        <v>22</v>
      </c>
      <c r="B16" s="34"/>
      <c r="C16" s="7" t="s">
        <v>11</v>
      </c>
      <c r="D16" s="3">
        <v>3000000</v>
      </c>
      <c r="E16" s="14" t="s">
        <v>141</v>
      </c>
      <c r="F16" s="14" t="s">
        <v>141</v>
      </c>
      <c r="G16" s="37">
        <f t="shared" si="0"/>
        <v>1.0000000000000002</v>
      </c>
      <c r="H16" s="3">
        <f>2252450.56+7379.5+10670+11400+1740+7245+12270+14255+46240.25+25855+65162.35+54588+61302.08+419770.78+9671.48</f>
        <v>3000000.0000000005</v>
      </c>
      <c r="I16" s="3"/>
      <c r="J16" s="5" t="s">
        <v>24</v>
      </c>
      <c r="K16" s="11"/>
    </row>
    <row r="17" spans="1:11" s="8" customFormat="1" x14ac:dyDescent="0.25">
      <c r="A17" s="42" t="s">
        <v>30</v>
      </c>
      <c r="B17" s="34"/>
      <c r="C17" s="34" t="s">
        <v>31</v>
      </c>
      <c r="D17" s="3">
        <v>2200000</v>
      </c>
      <c r="E17" s="14" t="s">
        <v>141</v>
      </c>
      <c r="F17" s="14" t="s">
        <v>141</v>
      </c>
      <c r="G17" s="37">
        <f t="shared" si="0"/>
        <v>1</v>
      </c>
      <c r="H17" s="3">
        <f>2194421.52+5578.48</f>
        <v>2200000</v>
      </c>
      <c r="I17" s="3"/>
      <c r="J17" s="5" t="s">
        <v>24</v>
      </c>
      <c r="K17" s="11"/>
    </row>
    <row r="18" spans="1:11" s="8" customFormat="1" x14ac:dyDescent="0.25">
      <c r="A18" s="42"/>
      <c r="B18" s="34"/>
      <c r="C18" s="34" t="s">
        <v>31</v>
      </c>
      <c r="D18" s="3">
        <v>452049.66</v>
      </c>
      <c r="E18" s="14" t="s">
        <v>141</v>
      </c>
      <c r="F18" s="14" t="s">
        <v>141</v>
      </c>
      <c r="G18" s="37">
        <f t="shared" si="0"/>
        <v>1.0000000000000002</v>
      </c>
      <c r="H18" s="3">
        <f>380930-5578.48+5481+3800+67417.14</f>
        <v>452049.66000000003</v>
      </c>
      <c r="I18" s="3"/>
      <c r="J18" s="5" t="s">
        <v>24</v>
      </c>
      <c r="K18" s="11"/>
    </row>
    <row r="19" spans="1:11" s="8" customFormat="1" ht="30" x14ac:dyDescent="0.25">
      <c r="A19" s="34" t="s">
        <v>111</v>
      </c>
      <c r="B19" s="34" t="s">
        <v>134</v>
      </c>
      <c r="C19" s="34" t="s">
        <v>59</v>
      </c>
      <c r="D19" s="3">
        <v>500000</v>
      </c>
      <c r="E19" s="14" t="s">
        <v>141</v>
      </c>
      <c r="F19" s="14" t="s">
        <v>141</v>
      </c>
      <c r="G19" s="37">
        <f t="shared" si="0"/>
        <v>1</v>
      </c>
      <c r="H19" s="3">
        <f>172701+192000+63060+72239</f>
        <v>500000</v>
      </c>
      <c r="I19" s="3"/>
      <c r="J19" s="5" t="s">
        <v>24</v>
      </c>
      <c r="K19" s="11" t="s">
        <v>92</v>
      </c>
    </row>
    <row r="20" spans="1:11" s="8" customFormat="1" ht="45" x14ac:dyDescent="0.25">
      <c r="A20" s="34" t="s">
        <v>112</v>
      </c>
      <c r="B20" s="34" t="s">
        <v>135</v>
      </c>
      <c r="C20" s="34" t="s">
        <v>117</v>
      </c>
      <c r="D20" s="3">
        <f>2185416.66+1147462.51</f>
        <v>3332879.17</v>
      </c>
      <c r="E20" s="20" t="s">
        <v>206</v>
      </c>
      <c r="F20" s="20" t="s">
        <v>167</v>
      </c>
      <c r="G20" s="37">
        <f t="shared" si="0"/>
        <v>1.0000000000000002</v>
      </c>
      <c r="H20" s="3">
        <f>3263518.2+69360.97</f>
        <v>3332879.1700000004</v>
      </c>
      <c r="I20" s="3"/>
      <c r="J20" s="5" t="s">
        <v>24</v>
      </c>
      <c r="K20" s="11"/>
    </row>
    <row r="21" spans="1:11" s="8" customFormat="1" ht="30" x14ac:dyDescent="0.25">
      <c r="A21" s="34" t="s">
        <v>76</v>
      </c>
      <c r="B21" s="34" t="s">
        <v>136</v>
      </c>
      <c r="C21" s="34" t="s">
        <v>77</v>
      </c>
      <c r="D21" s="3">
        <v>200000</v>
      </c>
      <c r="E21" s="14" t="s">
        <v>141</v>
      </c>
      <c r="F21" s="14" t="s">
        <v>141</v>
      </c>
      <c r="G21" s="37">
        <f t="shared" si="0"/>
        <v>1</v>
      </c>
      <c r="H21" s="3">
        <f>166720+32990+290</f>
        <v>200000</v>
      </c>
      <c r="I21" s="3"/>
      <c r="J21" s="5" t="s">
        <v>24</v>
      </c>
      <c r="K21" s="11" t="s">
        <v>90</v>
      </c>
    </row>
    <row r="22" spans="1:11" s="8" customFormat="1" ht="45" x14ac:dyDescent="0.25">
      <c r="A22" s="34" t="s">
        <v>71</v>
      </c>
      <c r="B22" s="34"/>
      <c r="C22" s="34" t="s">
        <v>11</v>
      </c>
      <c r="D22" s="3">
        <v>417000</v>
      </c>
      <c r="E22" s="19" t="s">
        <v>153</v>
      </c>
      <c r="F22" s="19" t="s">
        <v>154</v>
      </c>
      <c r="G22" s="37">
        <f t="shared" si="0"/>
        <v>1</v>
      </c>
      <c r="H22" s="3">
        <v>417000</v>
      </c>
      <c r="I22" s="3"/>
      <c r="J22" s="5" t="s">
        <v>24</v>
      </c>
      <c r="K22" s="11"/>
    </row>
    <row r="23" spans="1:11" s="8" customFormat="1" ht="45" x14ac:dyDescent="0.25">
      <c r="A23" s="34" t="s">
        <v>78</v>
      </c>
      <c r="B23" s="34"/>
      <c r="C23" s="34" t="s">
        <v>11</v>
      </c>
      <c r="D23" s="3">
        <v>500000</v>
      </c>
      <c r="E23" s="14">
        <v>42491</v>
      </c>
      <c r="F23" s="14">
        <v>42614</v>
      </c>
      <c r="G23" s="37">
        <f t="shared" si="0"/>
        <v>1</v>
      </c>
      <c r="H23" s="3">
        <f>183745+259200+45000+12055</f>
        <v>500000</v>
      </c>
      <c r="I23" s="3"/>
      <c r="J23" s="5" t="s">
        <v>24</v>
      </c>
      <c r="K23" s="11"/>
    </row>
    <row r="24" spans="1:11" s="8" customFormat="1" ht="45" x14ac:dyDescent="0.25">
      <c r="A24" s="34" t="s">
        <v>79</v>
      </c>
      <c r="B24" s="34"/>
      <c r="C24" s="34" t="s">
        <v>11</v>
      </c>
      <c r="D24" s="3">
        <v>500000</v>
      </c>
      <c r="E24" s="14">
        <v>42064</v>
      </c>
      <c r="F24" s="14">
        <v>42217</v>
      </c>
      <c r="G24" s="37">
        <f t="shared" si="0"/>
        <v>1</v>
      </c>
      <c r="H24" s="3">
        <f>320040+145500+34460</f>
        <v>500000</v>
      </c>
      <c r="I24" s="3"/>
      <c r="J24" s="5" t="s">
        <v>24</v>
      </c>
      <c r="K24" s="11"/>
    </row>
    <row r="25" spans="1:11" s="8" customFormat="1" ht="24.75" customHeight="1" x14ac:dyDescent="0.25">
      <c r="A25" s="42" t="s">
        <v>32</v>
      </c>
      <c r="B25" s="34"/>
      <c r="C25" s="42" t="s">
        <v>11</v>
      </c>
      <c r="D25" s="3">
        <v>4351100</v>
      </c>
      <c r="E25" s="14" t="s">
        <v>141</v>
      </c>
      <c r="F25" s="14" t="s">
        <v>141</v>
      </c>
      <c r="G25" s="37">
        <v>1</v>
      </c>
      <c r="H25" s="3">
        <v>4351100</v>
      </c>
      <c r="I25" s="3"/>
      <c r="J25" s="5" t="s">
        <v>24</v>
      </c>
      <c r="K25" s="11"/>
    </row>
    <row r="26" spans="1:11" s="8" customFormat="1" ht="30" x14ac:dyDescent="0.25">
      <c r="A26" s="42"/>
      <c r="B26" s="34"/>
      <c r="C26" s="42"/>
      <c r="D26" s="3">
        <v>4466052</v>
      </c>
      <c r="E26" s="19" t="s">
        <v>203</v>
      </c>
      <c r="F26" s="14" t="s">
        <v>141</v>
      </c>
      <c r="G26" s="37">
        <f t="shared" ref="G26:G33" si="1">+H26/D26</f>
        <v>1</v>
      </c>
      <c r="H26" s="3">
        <f>4319371.75+143258.75+3421.5</f>
        <v>4466052</v>
      </c>
      <c r="I26" s="3"/>
      <c r="J26" s="5" t="s">
        <v>24</v>
      </c>
      <c r="K26" s="11"/>
    </row>
    <row r="27" spans="1:11" s="8" customFormat="1" ht="30" x14ac:dyDescent="0.25">
      <c r="A27" s="42"/>
      <c r="B27" s="34"/>
      <c r="C27" s="42"/>
      <c r="D27" s="3">
        <v>7104478</v>
      </c>
      <c r="E27" s="19" t="s">
        <v>155</v>
      </c>
      <c r="F27" s="19" t="s">
        <v>156</v>
      </c>
      <c r="G27" s="37">
        <f t="shared" si="1"/>
        <v>1</v>
      </c>
      <c r="H27" s="3">
        <v>7104478</v>
      </c>
      <c r="I27" s="3"/>
      <c r="J27" s="5" t="s">
        <v>24</v>
      </c>
      <c r="K27" s="11"/>
    </row>
    <row r="28" spans="1:11" s="8" customFormat="1" ht="30" x14ac:dyDescent="0.25">
      <c r="A28" s="42"/>
      <c r="B28" s="34"/>
      <c r="C28" s="42"/>
      <c r="D28" s="3">
        <v>4860000</v>
      </c>
      <c r="E28" s="19" t="s">
        <v>240</v>
      </c>
      <c r="F28" s="19">
        <v>44592</v>
      </c>
      <c r="G28" s="37">
        <f t="shared" si="1"/>
        <v>1</v>
      </c>
      <c r="H28" s="30">
        <f>4854750+5250</f>
        <v>4860000</v>
      </c>
      <c r="I28" s="3"/>
      <c r="J28" s="5" t="s">
        <v>24</v>
      </c>
      <c r="K28" s="11"/>
    </row>
    <row r="29" spans="1:11" s="8" customFormat="1" ht="30" x14ac:dyDescent="0.25">
      <c r="A29" s="42" t="s">
        <v>74</v>
      </c>
      <c r="B29" s="34" t="s">
        <v>131</v>
      </c>
      <c r="C29" s="7" t="s">
        <v>80</v>
      </c>
      <c r="D29" s="3">
        <v>3000000</v>
      </c>
      <c r="E29" s="19" t="s">
        <v>168</v>
      </c>
      <c r="F29" s="19" t="s">
        <v>169</v>
      </c>
      <c r="G29" s="37">
        <f t="shared" si="1"/>
        <v>1</v>
      </c>
      <c r="H29" s="3">
        <f>2989669.31+10330.69</f>
        <v>3000000</v>
      </c>
      <c r="I29" s="3"/>
      <c r="J29" s="5" t="s">
        <v>24</v>
      </c>
      <c r="K29" s="11"/>
    </row>
    <row r="30" spans="1:11" s="8" customFormat="1" ht="30" x14ac:dyDescent="0.25">
      <c r="A30" s="42"/>
      <c r="B30" s="34" t="s">
        <v>128</v>
      </c>
      <c r="C30" s="7" t="s">
        <v>116</v>
      </c>
      <c r="D30" s="3">
        <v>3400000</v>
      </c>
      <c r="E30" s="19" t="s">
        <v>170</v>
      </c>
      <c r="F30" s="19" t="s">
        <v>171</v>
      </c>
      <c r="G30" s="37">
        <f t="shared" si="1"/>
        <v>1</v>
      </c>
      <c r="H30" s="3">
        <v>3400000</v>
      </c>
      <c r="I30" s="3"/>
      <c r="J30" s="5" t="s">
        <v>24</v>
      </c>
      <c r="K30" s="11"/>
    </row>
    <row r="31" spans="1:11" s="8" customFormat="1" ht="30" x14ac:dyDescent="0.25">
      <c r="A31" s="42"/>
      <c r="B31" s="34" t="s">
        <v>129</v>
      </c>
      <c r="C31" s="7" t="s">
        <v>61</v>
      </c>
      <c r="D31" s="3">
        <v>2400000</v>
      </c>
      <c r="E31" s="19" t="s">
        <v>171</v>
      </c>
      <c r="F31" s="19" t="s">
        <v>172</v>
      </c>
      <c r="G31" s="37">
        <f t="shared" si="1"/>
        <v>1</v>
      </c>
      <c r="H31" s="3">
        <f>2331532.41+68467.59</f>
        <v>2400000</v>
      </c>
      <c r="I31" s="3"/>
      <c r="J31" s="5" t="s">
        <v>24</v>
      </c>
      <c r="K31" s="11"/>
    </row>
    <row r="32" spans="1:11" s="8" customFormat="1" ht="30" x14ac:dyDescent="0.25">
      <c r="A32" s="42"/>
      <c r="B32" s="34"/>
      <c r="C32" s="7" t="s">
        <v>61</v>
      </c>
      <c r="D32" s="3">
        <v>5100000</v>
      </c>
      <c r="E32" s="19" t="s">
        <v>173</v>
      </c>
      <c r="F32" s="19" t="s">
        <v>174</v>
      </c>
      <c r="G32" s="37">
        <f t="shared" si="1"/>
        <v>1</v>
      </c>
      <c r="H32" s="3">
        <f>5087317.84+12682.16</f>
        <v>5100000</v>
      </c>
      <c r="I32" s="3"/>
      <c r="J32" s="5" t="s">
        <v>24</v>
      </c>
      <c r="K32" s="11"/>
    </row>
    <row r="33" spans="1:11" s="8" customFormat="1" ht="30" x14ac:dyDescent="0.25">
      <c r="A33" s="42"/>
      <c r="B33" s="34" t="s">
        <v>130</v>
      </c>
      <c r="C33" s="7" t="s">
        <v>223</v>
      </c>
      <c r="D33" s="3">
        <v>3500000</v>
      </c>
      <c r="E33" s="19" t="s">
        <v>222</v>
      </c>
      <c r="F33" s="19" t="s">
        <v>221</v>
      </c>
      <c r="G33" s="37">
        <f t="shared" si="1"/>
        <v>1</v>
      </c>
      <c r="H33" s="3">
        <v>3500000</v>
      </c>
      <c r="I33" s="3"/>
      <c r="J33" s="5" t="s">
        <v>24</v>
      </c>
      <c r="K33" s="11"/>
    </row>
    <row r="34" spans="1:11" s="8" customFormat="1" ht="60" x14ac:dyDescent="0.25">
      <c r="A34" s="42" t="s">
        <v>75</v>
      </c>
      <c r="B34" s="34" t="s">
        <v>137</v>
      </c>
      <c r="C34" s="34" t="s">
        <v>175</v>
      </c>
      <c r="D34" s="46">
        <v>3550000</v>
      </c>
      <c r="E34" s="19" t="s">
        <v>178</v>
      </c>
      <c r="F34" s="19" t="s">
        <v>180</v>
      </c>
      <c r="G34" s="55">
        <f>+H34/D34</f>
        <v>1</v>
      </c>
      <c r="H34" s="46">
        <v>3550000</v>
      </c>
      <c r="I34" s="49"/>
      <c r="J34" s="47" t="s">
        <v>24</v>
      </c>
      <c r="K34" s="11"/>
    </row>
    <row r="35" spans="1:11" s="8" customFormat="1" ht="60" x14ac:dyDescent="0.25">
      <c r="A35" s="42"/>
      <c r="B35" s="34"/>
      <c r="C35" s="34" t="s">
        <v>176</v>
      </c>
      <c r="D35" s="46"/>
      <c r="E35" s="19" t="s">
        <v>179</v>
      </c>
      <c r="F35" s="19" t="s">
        <v>181</v>
      </c>
      <c r="G35" s="55"/>
      <c r="H35" s="46"/>
      <c r="I35" s="50"/>
      <c r="J35" s="47"/>
      <c r="K35" s="11"/>
    </row>
    <row r="36" spans="1:11" s="8" customFormat="1" ht="30" x14ac:dyDescent="0.25">
      <c r="A36" s="42"/>
      <c r="B36" s="34"/>
      <c r="C36" s="34" t="s">
        <v>177</v>
      </c>
      <c r="D36" s="46"/>
      <c r="E36" s="19" t="s">
        <v>179</v>
      </c>
      <c r="F36" s="19" t="s">
        <v>181</v>
      </c>
      <c r="G36" s="55"/>
      <c r="H36" s="46"/>
      <c r="I36" s="51"/>
      <c r="J36" s="47"/>
      <c r="K36" s="11"/>
    </row>
    <row r="37" spans="1:11" s="8" customFormat="1" ht="45" x14ac:dyDescent="0.25">
      <c r="A37" s="34" t="s">
        <v>82</v>
      </c>
      <c r="B37" s="34"/>
      <c r="C37" s="7" t="s">
        <v>11</v>
      </c>
      <c r="D37" s="3">
        <v>500000</v>
      </c>
      <c r="E37" s="14">
        <v>42156</v>
      </c>
      <c r="F37" s="14">
        <v>42461</v>
      </c>
      <c r="G37" s="37">
        <f t="shared" ref="G37:G85" si="2">+H37/D37</f>
        <v>1</v>
      </c>
      <c r="H37" s="3">
        <v>500000</v>
      </c>
      <c r="I37" s="3"/>
      <c r="J37" s="5" t="s">
        <v>24</v>
      </c>
      <c r="K37" s="11" t="s">
        <v>91</v>
      </c>
    </row>
    <row r="38" spans="1:11" s="8" customFormat="1" ht="45" x14ac:dyDescent="0.25">
      <c r="A38" s="34" t="s">
        <v>81</v>
      </c>
      <c r="B38" s="34"/>
      <c r="C38" s="7" t="s">
        <v>11</v>
      </c>
      <c r="D38" s="3">
        <v>600000</v>
      </c>
      <c r="E38" s="14">
        <v>42156</v>
      </c>
      <c r="F38" s="14">
        <v>42491</v>
      </c>
      <c r="G38" s="37">
        <f t="shared" si="2"/>
        <v>1</v>
      </c>
      <c r="H38" s="3">
        <v>600000</v>
      </c>
      <c r="I38" s="3"/>
      <c r="J38" s="5" t="s">
        <v>24</v>
      </c>
      <c r="K38" s="11"/>
    </row>
    <row r="39" spans="1:11" s="8" customFormat="1" ht="45" x14ac:dyDescent="0.25">
      <c r="A39" s="34" t="s">
        <v>84</v>
      </c>
      <c r="B39" s="34"/>
      <c r="C39" s="7" t="s">
        <v>11</v>
      </c>
      <c r="D39" s="3">
        <v>500000</v>
      </c>
      <c r="E39" s="14">
        <v>42370</v>
      </c>
      <c r="F39" s="14">
        <v>42705</v>
      </c>
      <c r="G39" s="37">
        <f t="shared" si="2"/>
        <v>1</v>
      </c>
      <c r="H39" s="3">
        <v>500000</v>
      </c>
      <c r="I39" s="3"/>
      <c r="J39" s="5" t="s">
        <v>24</v>
      </c>
      <c r="K39" s="11" t="s">
        <v>89</v>
      </c>
    </row>
    <row r="40" spans="1:11" s="8" customFormat="1" ht="45" x14ac:dyDescent="0.25">
      <c r="A40" s="34" t="s">
        <v>83</v>
      </c>
      <c r="B40" s="34" t="s">
        <v>138</v>
      </c>
      <c r="C40" s="34" t="s">
        <v>77</v>
      </c>
      <c r="D40" s="3">
        <v>560000</v>
      </c>
      <c r="E40" s="20" t="s">
        <v>204</v>
      </c>
      <c r="F40" s="20" t="s">
        <v>205</v>
      </c>
      <c r="G40" s="37">
        <f t="shared" si="2"/>
        <v>1</v>
      </c>
      <c r="H40" s="3">
        <v>560000</v>
      </c>
      <c r="I40" s="3"/>
      <c r="J40" s="5" t="s">
        <v>24</v>
      </c>
      <c r="K40" s="11"/>
    </row>
    <row r="41" spans="1:11" s="8" customFormat="1" x14ac:dyDescent="0.25">
      <c r="A41" s="34" t="s">
        <v>85</v>
      </c>
      <c r="B41" s="34"/>
      <c r="C41" s="34" t="s">
        <v>105</v>
      </c>
      <c r="D41" s="3">
        <v>200000</v>
      </c>
      <c r="E41" s="14" t="s">
        <v>141</v>
      </c>
      <c r="F41" s="14" t="s">
        <v>141</v>
      </c>
      <c r="G41" s="37">
        <f t="shared" si="2"/>
        <v>1</v>
      </c>
      <c r="H41" s="3">
        <f>146320+17200+34000+2468+12</f>
        <v>200000</v>
      </c>
      <c r="I41" s="3"/>
      <c r="J41" s="5" t="s">
        <v>24</v>
      </c>
      <c r="K41" s="11"/>
    </row>
    <row r="42" spans="1:11" s="8" customFormat="1" ht="45" x14ac:dyDescent="0.25">
      <c r="A42" s="42" t="s">
        <v>86</v>
      </c>
      <c r="B42" s="34"/>
      <c r="C42" s="7" t="s">
        <v>11</v>
      </c>
      <c r="D42" s="3">
        <v>1457750</v>
      </c>
      <c r="E42" s="19" t="s">
        <v>157</v>
      </c>
      <c r="F42" s="19" t="s">
        <v>158</v>
      </c>
      <c r="G42" s="37">
        <f t="shared" si="2"/>
        <v>1</v>
      </c>
      <c r="H42" s="3">
        <v>1457750</v>
      </c>
      <c r="I42" s="3"/>
      <c r="J42" s="5" t="s">
        <v>24</v>
      </c>
      <c r="K42" s="11" t="s">
        <v>89</v>
      </c>
    </row>
    <row r="43" spans="1:11" s="8" customFormat="1" ht="45" x14ac:dyDescent="0.25">
      <c r="A43" s="42"/>
      <c r="B43" s="34"/>
      <c r="C43" s="7" t="s">
        <v>11</v>
      </c>
      <c r="D43" s="3">
        <v>754000</v>
      </c>
      <c r="E43" s="19" t="s">
        <v>159</v>
      </c>
      <c r="F43" s="19" t="s">
        <v>160</v>
      </c>
      <c r="G43" s="37">
        <f t="shared" si="2"/>
        <v>1</v>
      </c>
      <c r="H43" s="3">
        <v>754000</v>
      </c>
      <c r="I43" s="3"/>
      <c r="J43" s="5" t="s">
        <v>24</v>
      </c>
      <c r="K43" s="11"/>
    </row>
    <row r="44" spans="1:11" s="8" customFormat="1" ht="45" x14ac:dyDescent="0.25">
      <c r="A44" s="34" t="s">
        <v>88</v>
      </c>
      <c r="B44" s="34" t="s">
        <v>139</v>
      </c>
      <c r="C44" s="34" t="s">
        <v>106</v>
      </c>
      <c r="D44" s="3">
        <v>500000</v>
      </c>
      <c r="E44" s="19" t="s">
        <v>182</v>
      </c>
      <c r="F44" s="19" t="s">
        <v>183</v>
      </c>
      <c r="G44" s="37">
        <f t="shared" si="2"/>
        <v>1</v>
      </c>
      <c r="H44" s="3">
        <v>500000</v>
      </c>
      <c r="I44" s="3"/>
      <c r="J44" s="5" t="s">
        <v>24</v>
      </c>
      <c r="K44" s="11"/>
    </row>
    <row r="45" spans="1:11" s="8" customFormat="1" ht="45" x14ac:dyDescent="0.25">
      <c r="A45" s="34" t="s">
        <v>87</v>
      </c>
      <c r="B45" s="34"/>
      <c r="C45" s="7" t="s">
        <v>11</v>
      </c>
      <c r="D45" s="3">
        <v>500000</v>
      </c>
      <c r="E45" s="17" t="s">
        <v>211</v>
      </c>
      <c r="F45" s="17" t="s">
        <v>212</v>
      </c>
      <c r="G45" s="37">
        <f t="shared" si="2"/>
        <v>1</v>
      </c>
      <c r="H45" s="3">
        <v>500000</v>
      </c>
      <c r="I45" s="3"/>
      <c r="J45" s="5" t="s">
        <v>24</v>
      </c>
      <c r="K45" s="11"/>
    </row>
    <row r="46" spans="1:11" s="8" customFormat="1" x14ac:dyDescent="0.25">
      <c r="A46" s="34" t="s">
        <v>94</v>
      </c>
      <c r="B46" s="34"/>
      <c r="C46" s="34" t="s">
        <v>77</v>
      </c>
      <c r="D46" s="3">
        <v>500000</v>
      </c>
      <c r="E46" s="14">
        <v>42552</v>
      </c>
      <c r="F46" s="14">
        <v>43525</v>
      </c>
      <c r="G46" s="37">
        <f t="shared" si="2"/>
        <v>1</v>
      </c>
      <c r="H46" s="3">
        <f>9421+12900+250000+227679</f>
        <v>500000</v>
      </c>
      <c r="I46" s="3"/>
      <c r="J46" s="5" t="s">
        <v>24</v>
      </c>
      <c r="K46" s="11"/>
    </row>
    <row r="47" spans="1:11" s="8" customFormat="1" x14ac:dyDescent="0.25">
      <c r="A47" s="34" t="s">
        <v>95</v>
      </c>
      <c r="B47" s="34"/>
      <c r="C47" s="34" t="s">
        <v>77</v>
      </c>
      <c r="D47" s="3">
        <v>500000</v>
      </c>
      <c r="E47" s="14">
        <v>42552</v>
      </c>
      <c r="F47" s="14">
        <v>43160</v>
      </c>
      <c r="G47" s="37">
        <f t="shared" si="2"/>
        <v>1</v>
      </c>
      <c r="H47" s="3">
        <f>496000+4000</f>
        <v>500000</v>
      </c>
      <c r="I47" s="3"/>
      <c r="J47" s="5" t="s">
        <v>24</v>
      </c>
      <c r="K47" s="11"/>
    </row>
    <row r="48" spans="1:11" s="8" customFormat="1" x14ac:dyDescent="0.25">
      <c r="A48" s="34" t="s">
        <v>96</v>
      </c>
      <c r="B48" s="34"/>
      <c r="C48" s="34" t="s">
        <v>77</v>
      </c>
      <c r="D48" s="3">
        <v>1000000</v>
      </c>
      <c r="E48" s="14">
        <v>42552</v>
      </c>
      <c r="F48" s="14">
        <v>43709</v>
      </c>
      <c r="G48" s="37">
        <f t="shared" si="2"/>
        <v>1</v>
      </c>
      <c r="H48" s="3">
        <f>10000+1940+245000+1596+1632+118800+237600+210000+47040+788+125604</f>
        <v>1000000</v>
      </c>
      <c r="I48" s="3"/>
      <c r="J48" s="5" t="s">
        <v>24</v>
      </c>
      <c r="K48" s="11"/>
    </row>
    <row r="49" spans="1:11" s="8" customFormat="1" ht="30" x14ac:dyDescent="0.25">
      <c r="A49" s="34" t="s">
        <v>97</v>
      </c>
      <c r="B49" s="34"/>
      <c r="C49" s="34" t="s">
        <v>77</v>
      </c>
      <c r="D49" s="3">
        <v>600000</v>
      </c>
      <c r="E49" s="14">
        <v>42552</v>
      </c>
      <c r="F49" s="14">
        <v>43221</v>
      </c>
      <c r="G49" s="37">
        <f t="shared" si="2"/>
        <v>1</v>
      </c>
      <c r="H49" s="3">
        <v>600000</v>
      </c>
      <c r="I49" s="3"/>
      <c r="J49" s="5" t="s">
        <v>24</v>
      </c>
      <c r="K49" s="11"/>
    </row>
    <row r="50" spans="1:11" s="8" customFormat="1" x14ac:dyDescent="0.25">
      <c r="A50" s="42" t="s">
        <v>152</v>
      </c>
      <c r="B50" s="34"/>
      <c r="C50" s="42" t="s">
        <v>11</v>
      </c>
      <c r="D50" s="3">
        <v>200000</v>
      </c>
      <c r="E50" s="17">
        <v>42614</v>
      </c>
      <c r="F50" s="17" t="s">
        <v>151</v>
      </c>
      <c r="G50" s="37">
        <f t="shared" si="2"/>
        <v>1</v>
      </c>
      <c r="H50" s="3">
        <v>200000</v>
      </c>
      <c r="I50" s="3"/>
      <c r="J50" s="5" t="s">
        <v>24</v>
      </c>
      <c r="K50" s="11"/>
    </row>
    <row r="51" spans="1:11" s="8" customFormat="1" x14ac:dyDescent="0.25">
      <c r="A51" s="42"/>
      <c r="B51" s="34"/>
      <c r="C51" s="48"/>
      <c r="D51" s="3">
        <v>300000</v>
      </c>
      <c r="E51" s="14">
        <v>42064</v>
      </c>
      <c r="F51" s="14">
        <v>42217</v>
      </c>
      <c r="G51" s="37">
        <f>+H51/D51</f>
        <v>1</v>
      </c>
      <c r="H51" s="3">
        <v>300000</v>
      </c>
      <c r="I51" s="3"/>
      <c r="J51" s="5" t="s">
        <v>24</v>
      </c>
      <c r="K51" s="11"/>
    </row>
    <row r="52" spans="1:11" s="8" customFormat="1" x14ac:dyDescent="0.25">
      <c r="A52" s="42"/>
      <c r="B52" s="34"/>
      <c r="C52" s="48"/>
      <c r="D52" s="3">
        <v>1000000</v>
      </c>
      <c r="E52" s="14">
        <v>41640</v>
      </c>
      <c r="F52" s="14">
        <v>41821</v>
      </c>
      <c r="G52" s="37">
        <f>+H52/D52</f>
        <v>1</v>
      </c>
      <c r="H52" s="3">
        <v>1000000</v>
      </c>
      <c r="I52" s="3"/>
      <c r="J52" s="5" t="s">
        <v>24</v>
      </c>
      <c r="K52" s="11"/>
    </row>
    <row r="53" spans="1:11" s="8" customFormat="1" ht="45" x14ac:dyDescent="0.25">
      <c r="A53" s="34" t="s">
        <v>98</v>
      </c>
      <c r="B53" s="34"/>
      <c r="C53" s="7" t="s">
        <v>11</v>
      </c>
      <c r="D53" s="3">
        <v>900000</v>
      </c>
      <c r="E53" s="14">
        <v>42430</v>
      </c>
      <c r="F53" s="14">
        <v>42705</v>
      </c>
      <c r="G53" s="37">
        <f t="shared" si="2"/>
        <v>1</v>
      </c>
      <c r="H53" s="3">
        <v>900000</v>
      </c>
      <c r="I53" s="3"/>
      <c r="J53" s="5" t="s">
        <v>24</v>
      </c>
      <c r="K53" s="11"/>
    </row>
    <row r="54" spans="1:11" s="8" customFormat="1" ht="45" x14ac:dyDescent="0.25">
      <c r="A54" s="34" t="s">
        <v>99</v>
      </c>
      <c r="B54" s="34"/>
      <c r="C54" s="7" t="s">
        <v>11</v>
      </c>
      <c r="D54" s="3">
        <v>600000</v>
      </c>
      <c r="E54" s="14">
        <v>42430</v>
      </c>
      <c r="F54" s="14">
        <v>42705</v>
      </c>
      <c r="G54" s="37">
        <f t="shared" si="2"/>
        <v>1</v>
      </c>
      <c r="H54" s="3">
        <f>78080+518000+3920</f>
        <v>600000</v>
      </c>
      <c r="I54" s="3"/>
      <c r="J54" s="5" t="s">
        <v>24</v>
      </c>
      <c r="K54" s="11"/>
    </row>
    <row r="55" spans="1:11" s="8" customFormat="1" ht="45" x14ac:dyDescent="0.25">
      <c r="A55" s="34" t="s">
        <v>100</v>
      </c>
      <c r="B55" s="34"/>
      <c r="C55" s="7" t="s">
        <v>11</v>
      </c>
      <c r="D55" s="3">
        <v>2100000</v>
      </c>
      <c r="E55" s="14">
        <v>43344</v>
      </c>
      <c r="F55" s="14">
        <v>43800</v>
      </c>
      <c r="G55" s="37">
        <f t="shared" si="2"/>
        <v>1</v>
      </c>
      <c r="H55" s="3">
        <v>2100000</v>
      </c>
      <c r="I55" s="3"/>
      <c r="J55" s="5" t="s">
        <v>24</v>
      </c>
      <c r="K55" s="11"/>
    </row>
    <row r="56" spans="1:11" s="8" customFormat="1" ht="30" x14ac:dyDescent="0.25">
      <c r="A56" s="34" t="s">
        <v>104</v>
      </c>
      <c r="B56" s="34"/>
      <c r="C56" s="7" t="s">
        <v>101</v>
      </c>
      <c r="D56" s="3">
        <v>600000</v>
      </c>
      <c r="E56" s="14">
        <v>43040</v>
      </c>
      <c r="F56" s="19" t="s">
        <v>213</v>
      </c>
      <c r="G56" s="37">
        <f t="shared" si="2"/>
        <v>1</v>
      </c>
      <c r="H56" s="3">
        <v>600000</v>
      </c>
      <c r="I56" s="3"/>
      <c r="J56" s="5" t="s">
        <v>24</v>
      </c>
      <c r="K56" s="11"/>
    </row>
    <row r="57" spans="1:11" s="8" customFormat="1" ht="30.75" customHeight="1" x14ac:dyDescent="0.25">
      <c r="A57" s="42" t="s">
        <v>102</v>
      </c>
      <c r="B57" s="34"/>
      <c r="C57" s="42" t="s">
        <v>77</v>
      </c>
      <c r="D57" s="3">
        <v>150000</v>
      </c>
      <c r="E57" s="14">
        <v>42461</v>
      </c>
      <c r="F57" s="14">
        <v>43374</v>
      </c>
      <c r="G57" s="37">
        <f t="shared" si="2"/>
        <v>1</v>
      </c>
      <c r="H57" s="3">
        <v>150000</v>
      </c>
      <c r="I57" s="3"/>
      <c r="J57" s="5" t="s">
        <v>24</v>
      </c>
      <c r="K57" s="11"/>
    </row>
    <row r="58" spans="1:11" s="8" customFormat="1" ht="30.75" customHeight="1" x14ac:dyDescent="0.25">
      <c r="A58" s="42"/>
      <c r="B58" s="34"/>
      <c r="C58" s="42"/>
      <c r="D58" s="3">
        <v>300000</v>
      </c>
      <c r="E58" s="14">
        <v>42461</v>
      </c>
      <c r="F58" s="14">
        <v>43374</v>
      </c>
      <c r="G58" s="37">
        <f t="shared" si="2"/>
        <v>1</v>
      </c>
      <c r="H58" s="3">
        <f>60000+240000</f>
        <v>300000</v>
      </c>
      <c r="I58" s="3"/>
      <c r="J58" s="5" t="s">
        <v>24</v>
      </c>
      <c r="K58" s="11"/>
    </row>
    <row r="59" spans="1:11" s="8" customFormat="1" ht="30.75" customHeight="1" x14ac:dyDescent="0.25">
      <c r="A59" s="42"/>
      <c r="B59" s="34"/>
      <c r="C59" s="42"/>
      <c r="D59" s="3">
        <v>50000</v>
      </c>
      <c r="E59" s="14">
        <v>42461</v>
      </c>
      <c r="F59" s="14">
        <v>43374</v>
      </c>
      <c r="G59" s="37">
        <f t="shared" si="2"/>
        <v>1</v>
      </c>
      <c r="H59" s="3">
        <v>50000</v>
      </c>
      <c r="I59" s="3"/>
      <c r="J59" s="5" t="s">
        <v>24</v>
      </c>
      <c r="K59" s="11"/>
    </row>
    <row r="60" spans="1:11" s="8" customFormat="1" x14ac:dyDescent="0.25">
      <c r="A60" s="34" t="s">
        <v>120</v>
      </c>
      <c r="B60" s="34"/>
      <c r="C60" s="34" t="s">
        <v>77</v>
      </c>
      <c r="D60" s="3">
        <v>180000</v>
      </c>
      <c r="E60" s="14">
        <v>43617</v>
      </c>
      <c r="F60" s="14">
        <v>43739</v>
      </c>
      <c r="G60" s="37">
        <f t="shared" si="2"/>
        <v>1</v>
      </c>
      <c r="H60" s="3">
        <f>19980+39950+120000+70</f>
        <v>180000</v>
      </c>
      <c r="I60" s="3"/>
      <c r="J60" s="5" t="s">
        <v>24</v>
      </c>
      <c r="K60" s="11"/>
    </row>
    <row r="61" spans="1:11" s="8" customFormat="1" ht="30.75" customHeight="1" x14ac:dyDescent="0.25">
      <c r="A61" s="34" t="s">
        <v>107</v>
      </c>
      <c r="B61" s="34"/>
      <c r="C61" s="7" t="s">
        <v>77</v>
      </c>
      <c r="D61" s="3">
        <v>600000</v>
      </c>
      <c r="E61" s="14">
        <v>42491</v>
      </c>
      <c r="F61" s="14">
        <v>42917</v>
      </c>
      <c r="G61" s="37">
        <f t="shared" si="2"/>
        <v>1</v>
      </c>
      <c r="H61" s="3">
        <f>531750+50000+7175+9450+1625</f>
        <v>600000</v>
      </c>
      <c r="I61" s="3"/>
      <c r="J61" s="34" t="s">
        <v>24</v>
      </c>
      <c r="K61" s="11"/>
    </row>
    <row r="62" spans="1:11" s="8" customFormat="1" ht="45" customHeight="1" x14ac:dyDescent="0.25">
      <c r="A62" s="34" t="s">
        <v>109</v>
      </c>
      <c r="B62" s="34"/>
      <c r="C62" s="7" t="s">
        <v>11</v>
      </c>
      <c r="D62" s="3">
        <v>500000</v>
      </c>
      <c r="E62" s="14">
        <v>42979</v>
      </c>
      <c r="F62" s="14">
        <v>43132</v>
      </c>
      <c r="G62" s="37">
        <f t="shared" si="2"/>
        <v>1</v>
      </c>
      <c r="H62" s="3">
        <v>500000</v>
      </c>
      <c r="I62" s="3"/>
      <c r="J62" s="34" t="s">
        <v>24</v>
      </c>
      <c r="K62" s="11"/>
    </row>
    <row r="63" spans="1:11" s="8" customFormat="1" ht="45" customHeight="1" x14ac:dyDescent="0.25">
      <c r="A63" s="34" t="s">
        <v>110</v>
      </c>
      <c r="B63" s="34"/>
      <c r="C63" s="7" t="s">
        <v>11</v>
      </c>
      <c r="D63" s="3">
        <v>795000</v>
      </c>
      <c r="E63" s="19" t="s">
        <v>161</v>
      </c>
      <c r="F63" s="20" t="s">
        <v>162</v>
      </c>
      <c r="G63" s="37">
        <f t="shared" si="2"/>
        <v>1</v>
      </c>
      <c r="H63" s="3">
        <v>795000</v>
      </c>
      <c r="I63" s="3"/>
      <c r="J63" s="34" t="s">
        <v>24</v>
      </c>
      <c r="K63" s="11"/>
    </row>
    <row r="64" spans="1:11" s="8" customFormat="1" ht="45" x14ac:dyDescent="0.25">
      <c r="A64" s="34" t="s">
        <v>113</v>
      </c>
      <c r="B64" s="34"/>
      <c r="C64" s="7" t="s">
        <v>118</v>
      </c>
      <c r="D64" s="3">
        <v>1000000</v>
      </c>
      <c r="E64" s="17" t="s">
        <v>141</v>
      </c>
      <c r="F64" s="17" t="s">
        <v>141</v>
      </c>
      <c r="G64" s="37">
        <f t="shared" si="2"/>
        <v>1</v>
      </c>
      <c r="H64" s="3">
        <v>1000000</v>
      </c>
      <c r="I64" s="3"/>
      <c r="J64" s="34" t="s">
        <v>24</v>
      </c>
      <c r="K64" s="11"/>
    </row>
    <row r="65" spans="1:12" s="8" customFormat="1" ht="45" x14ac:dyDescent="0.25">
      <c r="A65" s="34" t="s">
        <v>114</v>
      </c>
      <c r="B65" s="34"/>
      <c r="C65" s="7" t="s">
        <v>11</v>
      </c>
      <c r="D65" s="3">
        <v>50000</v>
      </c>
      <c r="E65" s="14">
        <v>43647</v>
      </c>
      <c r="F65" s="14">
        <v>43800</v>
      </c>
      <c r="G65" s="37">
        <f t="shared" si="2"/>
        <v>0.94399999999999995</v>
      </c>
      <c r="H65" s="3">
        <v>47200</v>
      </c>
      <c r="I65" s="3"/>
      <c r="J65" s="34" t="s">
        <v>93</v>
      </c>
      <c r="K65" s="11"/>
    </row>
    <row r="66" spans="1:12" s="8" customFormat="1" ht="40.5" customHeight="1" x14ac:dyDescent="0.25">
      <c r="A66" s="42" t="s">
        <v>115</v>
      </c>
      <c r="B66" s="34"/>
      <c r="C66" s="7" t="s">
        <v>11</v>
      </c>
      <c r="D66" s="3">
        <v>3488940</v>
      </c>
      <c r="E66" s="20" t="s">
        <v>207</v>
      </c>
      <c r="F66" s="20" t="s">
        <v>208</v>
      </c>
      <c r="G66" s="37">
        <f t="shared" si="2"/>
        <v>1</v>
      </c>
      <c r="H66" s="3">
        <v>3488940</v>
      </c>
      <c r="I66" s="3"/>
      <c r="J66" s="34" t="s">
        <v>24</v>
      </c>
      <c r="K66" s="11"/>
    </row>
    <row r="67" spans="1:12" s="8" customFormat="1" ht="40.5" customHeight="1" x14ac:dyDescent="0.25">
      <c r="A67" s="42"/>
      <c r="B67" s="34"/>
      <c r="C67" s="7" t="s">
        <v>11</v>
      </c>
      <c r="D67" s="3">
        <v>1425000</v>
      </c>
      <c r="E67" s="20" t="s">
        <v>209</v>
      </c>
      <c r="F67" s="19" t="s">
        <v>163</v>
      </c>
      <c r="G67" s="37">
        <f t="shared" si="2"/>
        <v>1</v>
      </c>
      <c r="H67" s="3">
        <v>1425000</v>
      </c>
      <c r="I67" s="3"/>
      <c r="J67" s="34" t="s">
        <v>24</v>
      </c>
      <c r="K67" s="11"/>
    </row>
    <row r="68" spans="1:12" s="8" customFormat="1" ht="30.75" customHeight="1" x14ac:dyDescent="0.25">
      <c r="A68" s="34" t="s">
        <v>119</v>
      </c>
      <c r="B68" s="34" t="s">
        <v>140</v>
      </c>
      <c r="C68" s="7" t="s">
        <v>116</v>
      </c>
      <c r="D68" s="3">
        <v>11951950</v>
      </c>
      <c r="E68" s="19" t="s">
        <v>173</v>
      </c>
      <c r="F68" s="19" t="s">
        <v>184</v>
      </c>
      <c r="G68" s="37">
        <f t="shared" si="2"/>
        <v>1</v>
      </c>
      <c r="H68" s="3">
        <v>11951950</v>
      </c>
      <c r="I68" s="3"/>
      <c r="J68" s="34" t="s">
        <v>24</v>
      </c>
      <c r="K68" s="11"/>
    </row>
    <row r="69" spans="1:12" s="8" customFormat="1" ht="30.75" customHeight="1" x14ac:dyDescent="0.25">
      <c r="A69" s="34" t="s">
        <v>121</v>
      </c>
      <c r="B69" s="34"/>
      <c r="C69" s="7" t="s">
        <v>77</v>
      </c>
      <c r="D69" s="3">
        <v>3670024.28</v>
      </c>
      <c r="E69" s="14" t="s">
        <v>141</v>
      </c>
      <c r="F69" s="14" t="s">
        <v>141</v>
      </c>
      <c r="G69" s="37">
        <f t="shared" si="2"/>
        <v>0.91652690646504398</v>
      </c>
      <c r="H69" s="3">
        <f>16900+68870+262046+116500+109900+261000+29800+107730+1259700+414750+289800+122640+304040</f>
        <v>3363676</v>
      </c>
      <c r="I69" s="3"/>
      <c r="J69" s="34" t="s">
        <v>93</v>
      </c>
      <c r="K69" s="11"/>
      <c r="L69" s="21"/>
    </row>
    <row r="70" spans="1:12" s="8" customFormat="1" ht="30.75" customHeight="1" x14ac:dyDescent="0.25">
      <c r="A70" s="52" t="s">
        <v>214</v>
      </c>
      <c r="B70" s="34"/>
      <c r="C70" s="52" t="s">
        <v>77</v>
      </c>
      <c r="D70" s="3">
        <v>100000</v>
      </c>
      <c r="E70" s="14" t="s">
        <v>141</v>
      </c>
      <c r="F70" s="14" t="s">
        <v>141</v>
      </c>
      <c r="G70" s="37">
        <f t="shared" si="2"/>
        <v>0.92456249999999995</v>
      </c>
      <c r="H70" s="3">
        <f>79000+13456.25</f>
        <v>92456.25</v>
      </c>
      <c r="I70" s="3"/>
      <c r="J70" s="34" t="s">
        <v>93</v>
      </c>
      <c r="K70" s="11"/>
      <c r="L70" s="21"/>
    </row>
    <row r="71" spans="1:12" s="8" customFormat="1" ht="30.75" customHeight="1" x14ac:dyDescent="0.25">
      <c r="A71" s="53"/>
      <c r="B71" s="34"/>
      <c r="C71" s="54"/>
      <c r="D71" s="3">
        <v>100000</v>
      </c>
      <c r="E71" s="14" t="s">
        <v>141</v>
      </c>
      <c r="F71" s="14" t="s">
        <v>141</v>
      </c>
      <c r="G71" s="37">
        <f t="shared" si="2"/>
        <v>0</v>
      </c>
      <c r="H71" s="3">
        <v>0</v>
      </c>
      <c r="I71" s="3"/>
      <c r="J71" s="34" t="s">
        <v>93</v>
      </c>
      <c r="K71" s="11"/>
    </row>
    <row r="72" spans="1:12" s="8" customFormat="1" ht="30.75" customHeight="1" x14ac:dyDescent="0.25">
      <c r="A72" s="34" t="s">
        <v>234</v>
      </c>
      <c r="B72" s="34"/>
      <c r="C72" s="7" t="s">
        <v>215</v>
      </c>
      <c r="D72" s="3">
        <v>17538957</v>
      </c>
      <c r="E72" s="19" t="s">
        <v>228</v>
      </c>
      <c r="F72" s="14" t="s">
        <v>141</v>
      </c>
      <c r="G72" s="37">
        <f t="shared" si="2"/>
        <v>1</v>
      </c>
      <c r="H72" s="3">
        <f>17508538.19+30418.81</f>
        <v>17538957</v>
      </c>
      <c r="I72" s="3"/>
      <c r="J72" s="34" t="s">
        <v>24</v>
      </c>
      <c r="K72" s="11"/>
    </row>
    <row r="73" spans="1:12" s="8" customFormat="1" ht="30.75" customHeight="1" x14ac:dyDescent="0.25">
      <c r="A73" s="34" t="s">
        <v>235</v>
      </c>
      <c r="B73" s="34"/>
      <c r="C73" s="7" t="s">
        <v>215</v>
      </c>
      <c r="D73" s="3">
        <v>17695061</v>
      </c>
      <c r="E73" s="19" t="s">
        <v>141</v>
      </c>
      <c r="F73" s="14" t="s">
        <v>141</v>
      </c>
      <c r="G73" s="37">
        <f t="shared" si="2"/>
        <v>0.77325060422227421</v>
      </c>
      <c r="H73" s="3">
        <v>13682716.609999999</v>
      </c>
      <c r="I73" s="3"/>
      <c r="J73" s="34" t="s">
        <v>93</v>
      </c>
      <c r="K73" s="11"/>
    </row>
    <row r="74" spans="1:12" s="8" customFormat="1" ht="36" customHeight="1" x14ac:dyDescent="0.25">
      <c r="A74" s="52" t="s">
        <v>216</v>
      </c>
      <c r="B74" s="34"/>
      <c r="C74" s="52" t="s">
        <v>11</v>
      </c>
      <c r="D74" s="4">
        <v>241137000</v>
      </c>
      <c r="E74" s="20" t="s">
        <v>218</v>
      </c>
      <c r="F74" s="19" t="s">
        <v>217</v>
      </c>
      <c r="G74" s="37">
        <f t="shared" si="2"/>
        <v>1</v>
      </c>
      <c r="H74" s="3">
        <v>241137000</v>
      </c>
      <c r="I74" s="3"/>
      <c r="J74" s="34" t="s">
        <v>24</v>
      </c>
      <c r="K74" s="11"/>
    </row>
    <row r="75" spans="1:12" s="8" customFormat="1" ht="36" customHeight="1" x14ac:dyDescent="0.25">
      <c r="A75" s="53"/>
      <c r="B75" s="34"/>
      <c r="C75" s="54"/>
      <c r="D75" s="4">
        <v>2944500</v>
      </c>
      <c r="E75" s="20" t="s">
        <v>224</v>
      </c>
      <c r="F75" s="17" t="s">
        <v>141</v>
      </c>
      <c r="G75" s="37">
        <f t="shared" si="2"/>
        <v>1</v>
      </c>
      <c r="H75" s="3">
        <f>2431000+91000+422500</f>
        <v>2944500</v>
      </c>
      <c r="I75" s="3"/>
      <c r="J75" s="34" t="s">
        <v>24</v>
      </c>
      <c r="K75" s="11"/>
    </row>
    <row r="76" spans="1:12" s="8" customFormat="1" ht="30" x14ac:dyDescent="0.25">
      <c r="A76" s="34" t="s">
        <v>219</v>
      </c>
      <c r="B76" s="34"/>
      <c r="C76" s="7" t="s">
        <v>77</v>
      </c>
      <c r="D76" s="4">
        <v>400000</v>
      </c>
      <c r="E76" s="19" t="s">
        <v>220</v>
      </c>
      <c r="F76" s="17" t="s">
        <v>141</v>
      </c>
      <c r="G76" s="37">
        <f t="shared" si="2"/>
        <v>0.85024999999999995</v>
      </c>
      <c r="H76" s="3">
        <f>49250+290850</f>
        <v>340100</v>
      </c>
      <c r="I76" s="3"/>
      <c r="J76" s="34" t="s">
        <v>93</v>
      </c>
      <c r="K76" s="11"/>
      <c r="L76" s="33"/>
    </row>
    <row r="77" spans="1:12" s="8" customFormat="1" ht="30" x14ac:dyDescent="0.25">
      <c r="A77" s="34" t="s">
        <v>225</v>
      </c>
      <c r="B77" s="34"/>
      <c r="C77" s="7" t="s">
        <v>226</v>
      </c>
      <c r="D77" s="4">
        <f>25000000+12500000+12500000</f>
        <v>50000000</v>
      </c>
      <c r="E77" s="19" t="s">
        <v>227</v>
      </c>
      <c r="F77" s="17" t="s">
        <v>141</v>
      </c>
      <c r="G77" s="37">
        <f t="shared" si="2"/>
        <v>0.99879996299999985</v>
      </c>
      <c r="H77" s="3">
        <f>12486449.09+12496191.42+12479271.23+12478086.41</f>
        <v>49939998.149999991</v>
      </c>
      <c r="I77" s="3"/>
      <c r="J77" s="34" t="s">
        <v>93</v>
      </c>
      <c r="K77" s="11"/>
      <c r="L77" s="33"/>
    </row>
    <row r="78" spans="1:12" s="8" customFormat="1" ht="15.75" customHeight="1" x14ac:dyDescent="0.25">
      <c r="A78" s="34" t="s">
        <v>230</v>
      </c>
      <c r="B78" s="34"/>
      <c r="C78" s="7" t="s">
        <v>77</v>
      </c>
      <c r="D78" s="4">
        <v>3928090.91</v>
      </c>
      <c r="E78" s="17" t="s">
        <v>141</v>
      </c>
      <c r="F78" s="17" t="s">
        <v>141</v>
      </c>
      <c r="G78" s="37">
        <f t="shared" si="2"/>
        <v>1</v>
      </c>
      <c r="H78" s="3">
        <v>3928090.91</v>
      </c>
      <c r="I78" s="3"/>
      <c r="J78" s="34" t="s">
        <v>24</v>
      </c>
      <c r="K78" s="11"/>
    </row>
    <row r="79" spans="1:12" s="8" customFormat="1" ht="15.75" customHeight="1" x14ac:dyDescent="0.25">
      <c r="A79" s="34" t="s">
        <v>231</v>
      </c>
      <c r="B79" s="34"/>
      <c r="C79" s="7" t="s">
        <v>77</v>
      </c>
      <c r="D79" s="4">
        <v>10410533</v>
      </c>
      <c r="E79" s="17" t="s">
        <v>141</v>
      </c>
      <c r="F79" s="17" t="s">
        <v>141</v>
      </c>
      <c r="G79" s="37">
        <f t="shared" si="2"/>
        <v>1.0000000000000002</v>
      </c>
      <c r="H79" s="3">
        <f>3690995.23+2989076.99+2385859.56+1301386.64+43214.58</f>
        <v>10410533.000000002</v>
      </c>
      <c r="I79" s="3"/>
      <c r="J79" s="34" t="s">
        <v>24</v>
      </c>
      <c r="K79" s="11"/>
      <c r="L79" s="21"/>
    </row>
    <row r="80" spans="1:12" s="8" customFormat="1" ht="15.75" customHeight="1" x14ac:dyDescent="0.25">
      <c r="A80" s="34" t="s">
        <v>229</v>
      </c>
      <c r="B80" s="34"/>
      <c r="C80" s="7" t="s">
        <v>77</v>
      </c>
      <c r="D80" s="4">
        <v>10255089</v>
      </c>
      <c r="E80" s="17" t="s">
        <v>141</v>
      </c>
      <c r="F80" s="17" t="s">
        <v>141</v>
      </c>
      <c r="G80" s="37">
        <f t="shared" si="2"/>
        <v>0.83813761148245525</v>
      </c>
      <c r="H80" s="3">
        <f>4987298.71+370725+1246613.67+1990538.42</f>
        <v>8595175.8000000007</v>
      </c>
      <c r="I80" s="3"/>
      <c r="J80" s="34" t="s">
        <v>93</v>
      </c>
      <c r="K80" s="11"/>
      <c r="L80" s="33"/>
    </row>
    <row r="81" spans="1:12" s="8" customFormat="1" ht="45" x14ac:dyDescent="0.25">
      <c r="A81" s="34" t="s">
        <v>232</v>
      </c>
      <c r="B81" s="34"/>
      <c r="C81" s="7" t="s">
        <v>77</v>
      </c>
      <c r="D81" s="4">
        <v>100000</v>
      </c>
      <c r="E81" s="17" t="s">
        <v>141</v>
      </c>
      <c r="F81" s="17" t="s">
        <v>141</v>
      </c>
      <c r="G81" s="37">
        <f t="shared" si="2"/>
        <v>0.98795500000000003</v>
      </c>
      <c r="H81" s="3">
        <v>98795.5</v>
      </c>
      <c r="I81" s="3"/>
      <c r="J81" s="34" t="s">
        <v>93</v>
      </c>
      <c r="K81" s="11"/>
      <c r="L81" s="33"/>
    </row>
    <row r="82" spans="1:12" s="8" customFormat="1" ht="30" x14ac:dyDescent="0.25">
      <c r="A82" s="34" t="s">
        <v>236</v>
      </c>
      <c r="B82" s="34"/>
      <c r="C82" s="7" t="s">
        <v>77</v>
      </c>
      <c r="D82" s="4">
        <v>200500</v>
      </c>
      <c r="E82" s="17" t="s">
        <v>141</v>
      </c>
      <c r="F82" s="17" t="s">
        <v>141</v>
      </c>
      <c r="G82" s="37">
        <f t="shared" si="2"/>
        <v>1</v>
      </c>
      <c r="H82" s="3">
        <f>7920+3498+7920+181162</f>
        <v>200500</v>
      </c>
      <c r="I82" s="3"/>
      <c r="J82" s="34" t="s">
        <v>24</v>
      </c>
      <c r="K82" s="11"/>
      <c r="L82" s="21"/>
    </row>
    <row r="83" spans="1:12" s="8" customFormat="1" ht="30" x14ac:dyDescent="0.25">
      <c r="A83" s="34" t="s">
        <v>246</v>
      </c>
      <c r="B83" s="34"/>
      <c r="C83" s="7" t="s">
        <v>77</v>
      </c>
      <c r="D83" s="4">
        <v>100000</v>
      </c>
      <c r="E83" s="17" t="s">
        <v>141</v>
      </c>
      <c r="F83" s="17" t="s">
        <v>141</v>
      </c>
      <c r="G83" s="37">
        <f t="shared" si="2"/>
        <v>0</v>
      </c>
      <c r="H83" s="3">
        <v>0</v>
      </c>
      <c r="I83" s="3"/>
      <c r="J83" s="34" t="s">
        <v>93</v>
      </c>
      <c r="K83" s="11"/>
      <c r="L83" s="21"/>
    </row>
    <row r="84" spans="1:12" s="8" customFormat="1" ht="30" x14ac:dyDescent="0.25">
      <c r="A84" s="34" t="s">
        <v>241</v>
      </c>
      <c r="B84" s="34"/>
      <c r="C84" s="7" t="s">
        <v>242</v>
      </c>
      <c r="D84" s="4">
        <v>828023.34</v>
      </c>
      <c r="E84" s="17" t="s">
        <v>141</v>
      </c>
      <c r="F84" s="17" t="s">
        <v>141</v>
      </c>
      <c r="G84" s="37">
        <f t="shared" si="2"/>
        <v>0</v>
      </c>
      <c r="H84" s="3">
        <v>0</v>
      </c>
      <c r="I84" s="3"/>
      <c r="J84" s="34" t="s">
        <v>93</v>
      </c>
      <c r="K84" s="11"/>
      <c r="L84" s="21"/>
    </row>
    <row r="85" spans="1:12" s="8" customFormat="1" ht="30" x14ac:dyDescent="0.25">
      <c r="A85" s="34" t="s">
        <v>103</v>
      </c>
      <c r="B85" s="34"/>
      <c r="C85" s="7" t="s">
        <v>77</v>
      </c>
      <c r="D85" s="3">
        <v>1400000</v>
      </c>
      <c r="E85" s="17" t="s">
        <v>141</v>
      </c>
      <c r="F85" s="17" t="s">
        <v>141</v>
      </c>
      <c r="G85" s="37">
        <f t="shared" si="2"/>
        <v>1</v>
      </c>
      <c r="H85" s="3">
        <v>1400000</v>
      </c>
      <c r="I85" s="3"/>
      <c r="J85" s="34" t="s">
        <v>24</v>
      </c>
      <c r="K85" s="11"/>
    </row>
    <row r="86" spans="1:12" s="8" customFormat="1" ht="23.25" customHeight="1" x14ac:dyDescent="0.25">
      <c r="A86" s="42" t="s">
        <v>73</v>
      </c>
      <c r="B86" s="34"/>
      <c r="C86" s="42" t="s">
        <v>11</v>
      </c>
      <c r="D86" s="3">
        <v>2250000</v>
      </c>
      <c r="E86" s="17" t="s">
        <v>141</v>
      </c>
      <c r="F86" s="17" t="s">
        <v>141</v>
      </c>
      <c r="G86" s="37">
        <f>+H86/D86</f>
        <v>1</v>
      </c>
      <c r="H86" s="3">
        <v>2250000</v>
      </c>
      <c r="I86" s="3"/>
      <c r="J86" s="5" t="s">
        <v>24</v>
      </c>
      <c r="K86" s="11"/>
    </row>
    <row r="87" spans="1:12" s="8" customFormat="1" ht="23.25" customHeight="1" x14ac:dyDescent="0.25">
      <c r="A87" s="42"/>
      <c r="B87" s="34"/>
      <c r="C87" s="42"/>
      <c r="D87" s="3">
        <v>250000</v>
      </c>
      <c r="E87" s="17" t="s">
        <v>141</v>
      </c>
      <c r="F87" s="17" t="s">
        <v>141</v>
      </c>
      <c r="G87" s="37">
        <f>+H87/D87</f>
        <v>1</v>
      </c>
      <c r="H87" s="3">
        <v>250000</v>
      </c>
      <c r="I87" s="3"/>
      <c r="J87" s="5" t="s">
        <v>24</v>
      </c>
      <c r="K87" s="11"/>
    </row>
    <row r="88" spans="1:12" s="8" customFormat="1" ht="15" customHeight="1" x14ac:dyDescent="0.25">
      <c r="A88" s="42" t="s">
        <v>12</v>
      </c>
      <c r="B88" s="34"/>
      <c r="C88" s="42" t="s">
        <v>11</v>
      </c>
      <c r="D88" s="4">
        <v>1000000</v>
      </c>
      <c r="E88" s="15" t="s">
        <v>141</v>
      </c>
      <c r="F88" s="15" t="s">
        <v>141</v>
      </c>
      <c r="G88" s="37">
        <v>1</v>
      </c>
      <c r="H88" s="4">
        <v>1000000</v>
      </c>
      <c r="I88" s="4"/>
      <c r="J88" s="5" t="s">
        <v>24</v>
      </c>
      <c r="K88" s="11"/>
    </row>
    <row r="89" spans="1:12" s="8" customFormat="1" x14ac:dyDescent="0.25">
      <c r="A89" s="42"/>
      <c r="B89" s="34"/>
      <c r="C89" s="42"/>
      <c r="D89" s="4">
        <v>1000000</v>
      </c>
      <c r="E89" s="15" t="s">
        <v>141</v>
      </c>
      <c r="F89" s="15" t="s">
        <v>141</v>
      </c>
      <c r="G89" s="37">
        <v>1</v>
      </c>
      <c r="H89" s="4">
        <v>1000000</v>
      </c>
      <c r="I89" s="4"/>
      <c r="J89" s="5" t="s">
        <v>24</v>
      </c>
      <c r="K89" s="11"/>
    </row>
    <row r="90" spans="1:12" s="8" customFormat="1" x14ac:dyDescent="0.25">
      <c r="A90" s="42"/>
      <c r="B90" s="34"/>
      <c r="C90" s="42"/>
      <c r="D90" s="4">
        <v>1000000</v>
      </c>
      <c r="E90" s="16" t="s">
        <v>149</v>
      </c>
      <c r="F90" s="16" t="s">
        <v>150</v>
      </c>
      <c r="G90" s="37">
        <v>1</v>
      </c>
      <c r="H90" s="4">
        <v>1000000</v>
      </c>
      <c r="I90" s="4"/>
      <c r="J90" s="5" t="s">
        <v>24</v>
      </c>
      <c r="K90" s="11"/>
    </row>
    <row r="91" spans="1:12" s="8" customFormat="1" x14ac:dyDescent="0.25">
      <c r="A91" s="42"/>
      <c r="B91" s="34"/>
      <c r="C91" s="42"/>
      <c r="D91" s="4">
        <v>1000000</v>
      </c>
      <c r="E91" s="16" t="s">
        <v>150</v>
      </c>
      <c r="F91" s="16" t="s">
        <v>150</v>
      </c>
      <c r="G91" s="37">
        <v>1</v>
      </c>
      <c r="H91" s="4">
        <v>1000000</v>
      </c>
      <c r="I91" s="4"/>
      <c r="J91" s="5" t="s">
        <v>24</v>
      </c>
      <c r="K91" s="11"/>
    </row>
    <row r="92" spans="1:12" s="8" customFormat="1" ht="24.75" customHeight="1" x14ac:dyDescent="0.25">
      <c r="A92" s="42" t="s">
        <v>15</v>
      </c>
      <c r="B92" s="34"/>
      <c r="C92" s="42" t="s">
        <v>11</v>
      </c>
      <c r="D92" s="3">
        <v>50000000</v>
      </c>
      <c r="E92" s="16" t="s">
        <v>144</v>
      </c>
      <c r="F92" s="16" t="s">
        <v>144</v>
      </c>
      <c r="G92" s="37">
        <v>1</v>
      </c>
      <c r="H92" s="3">
        <v>50000000</v>
      </c>
      <c r="I92" s="3"/>
      <c r="J92" s="5" t="s">
        <v>24</v>
      </c>
      <c r="K92" s="11"/>
    </row>
    <row r="93" spans="1:12" s="8" customFormat="1" ht="24.75" customHeight="1" x14ac:dyDescent="0.25">
      <c r="A93" s="42"/>
      <c r="B93" s="34"/>
      <c r="C93" s="42"/>
      <c r="D93" s="3">
        <v>15000000</v>
      </c>
      <c r="E93" s="16" t="s">
        <v>143</v>
      </c>
      <c r="F93" s="16" t="s">
        <v>143</v>
      </c>
      <c r="G93" s="37">
        <v>1</v>
      </c>
      <c r="H93" s="3">
        <v>15000000</v>
      </c>
      <c r="I93" s="3"/>
      <c r="J93" s="5" t="s">
        <v>24</v>
      </c>
      <c r="K93" s="11"/>
    </row>
    <row r="94" spans="1:12" s="8" customFormat="1" ht="45" x14ac:dyDescent="0.25">
      <c r="A94" s="34" t="s">
        <v>16</v>
      </c>
      <c r="B94" s="34"/>
      <c r="C94" s="7" t="s">
        <v>17</v>
      </c>
      <c r="D94" s="3">
        <v>27709118</v>
      </c>
      <c r="E94" s="16" t="s">
        <v>142</v>
      </c>
      <c r="F94" s="16" t="s">
        <v>143</v>
      </c>
      <c r="G94" s="37">
        <v>1</v>
      </c>
      <c r="H94" s="3">
        <v>27709118</v>
      </c>
      <c r="I94" s="3"/>
      <c r="J94" s="5" t="s">
        <v>24</v>
      </c>
      <c r="K94" s="11"/>
    </row>
    <row r="95" spans="1:12" s="8" customFormat="1" ht="15" customHeight="1" x14ac:dyDescent="0.25">
      <c r="A95" s="42" t="s">
        <v>18</v>
      </c>
      <c r="B95" s="34"/>
      <c r="C95" s="42" t="s">
        <v>11</v>
      </c>
      <c r="D95" s="3">
        <v>375000</v>
      </c>
      <c r="E95" s="17">
        <v>40118</v>
      </c>
      <c r="F95" s="17">
        <v>40210</v>
      </c>
      <c r="G95" s="37">
        <v>1</v>
      </c>
      <c r="H95" s="3">
        <v>375000</v>
      </c>
      <c r="I95" s="3"/>
      <c r="J95" s="5" t="s">
        <v>24</v>
      </c>
      <c r="K95" s="11"/>
    </row>
    <row r="96" spans="1:12" s="8" customFormat="1" x14ac:dyDescent="0.25">
      <c r="A96" s="42"/>
      <c r="B96" s="34"/>
      <c r="C96" s="42"/>
      <c r="D96" s="3">
        <v>600000</v>
      </c>
      <c r="E96" s="14">
        <v>40483</v>
      </c>
      <c r="F96" s="14">
        <v>40575</v>
      </c>
      <c r="G96" s="37">
        <v>1</v>
      </c>
      <c r="H96" s="3">
        <v>600000</v>
      </c>
      <c r="I96" s="3"/>
      <c r="J96" s="5" t="s">
        <v>24</v>
      </c>
      <c r="K96" s="11"/>
    </row>
    <row r="97" spans="1:11" s="8" customFormat="1" x14ac:dyDescent="0.25">
      <c r="A97" s="42"/>
      <c r="B97" s="34"/>
      <c r="C97" s="42"/>
      <c r="D97" s="3">
        <v>355000</v>
      </c>
      <c r="E97" s="14">
        <v>40664</v>
      </c>
      <c r="F97" s="14">
        <v>40756</v>
      </c>
      <c r="G97" s="37">
        <v>1</v>
      </c>
      <c r="H97" s="3">
        <v>355000</v>
      </c>
      <c r="I97" s="3"/>
      <c r="J97" s="5" t="s">
        <v>24</v>
      </c>
      <c r="K97" s="11"/>
    </row>
    <row r="98" spans="1:11" s="8" customFormat="1" ht="45" x14ac:dyDescent="0.25">
      <c r="A98" s="34" t="s">
        <v>19</v>
      </c>
      <c r="B98" s="34"/>
      <c r="C98" s="7" t="s">
        <v>11</v>
      </c>
      <c r="D98" s="3">
        <v>200000</v>
      </c>
      <c r="E98" s="17">
        <v>40634</v>
      </c>
      <c r="F98" s="17">
        <v>40695</v>
      </c>
      <c r="G98" s="37">
        <v>1</v>
      </c>
      <c r="H98" s="3">
        <v>200000</v>
      </c>
      <c r="I98" s="3"/>
      <c r="J98" s="5" t="s">
        <v>24</v>
      </c>
      <c r="K98" s="11"/>
    </row>
    <row r="99" spans="1:11" s="8" customFormat="1" ht="45" x14ac:dyDescent="0.25">
      <c r="A99" s="34" t="s">
        <v>20</v>
      </c>
      <c r="B99" s="34"/>
      <c r="C99" s="7" t="s">
        <v>11</v>
      </c>
      <c r="D99" s="3">
        <v>368250</v>
      </c>
      <c r="E99" s="15" t="s">
        <v>141</v>
      </c>
      <c r="F99" s="15" t="s">
        <v>141</v>
      </c>
      <c r="G99" s="37">
        <v>1</v>
      </c>
      <c r="H99" s="3">
        <v>368250</v>
      </c>
      <c r="I99" s="3"/>
      <c r="J99" s="5" t="s">
        <v>24</v>
      </c>
      <c r="K99" s="11"/>
    </row>
    <row r="100" spans="1:11" s="8" customFormat="1" ht="45" x14ac:dyDescent="0.25">
      <c r="A100" s="42" t="s">
        <v>23</v>
      </c>
      <c r="B100" s="34" t="s">
        <v>145</v>
      </c>
      <c r="C100" s="42" t="s">
        <v>11</v>
      </c>
      <c r="D100" s="3">
        <v>2000000</v>
      </c>
      <c r="E100" s="17" t="s">
        <v>147</v>
      </c>
      <c r="F100" s="17" t="s">
        <v>148</v>
      </c>
      <c r="G100" s="37">
        <v>1</v>
      </c>
      <c r="H100" s="3">
        <v>2000000</v>
      </c>
      <c r="I100" s="3"/>
      <c r="J100" s="5" t="s">
        <v>24</v>
      </c>
      <c r="K100" s="11"/>
    </row>
    <row r="101" spans="1:11" s="8" customFormat="1" ht="30" x14ac:dyDescent="0.25">
      <c r="A101" s="42"/>
      <c r="B101" s="34" t="s">
        <v>146</v>
      </c>
      <c r="C101" s="42"/>
      <c r="D101" s="3">
        <v>3000000</v>
      </c>
      <c r="E101" s="19" t="s">
        <v>186</v>
      </c>
      <c r="F101" s="19" t="s">
        <v>185</v>
      </c>
      <c r="G101" s="37">
        <v>1</v>
      </c>
      <c r="H101" s="3">
        <f>2994790.68+5209.32</f>
        <v>3000000</v>
      </c>
      <c r="I101" s="3"/>
      <c r="J101" s="5" t="s">
        <v>24</v>
      </c>
      <c r="K101" s="11"/>
    </row>
    <row r="102" spans="1:11" s="8" customFormat="1" ht="45" x14ac:dyDescent="0.25">
      <c r="A102" s="34" t="s">
        <v>25</v>
      </c>
      <c r="B102" s="34"/>
      <c r="C102" s="34" t="s">
        <v>26</v>
      </c>
      <c r="D102" s="3">
        <v>10000000</v>
      </c>
      <c r="E102" s="14" t="s">
        <v>141</v>
      </c>
      <c r="F102" s="14" t="s">
        <v>141</v>
      </c>
      <c r="G102" s="37">
        <v>1</v>
      </c>
      <c r="H102" s="3">
        <v>10000000</v>
      </c>
      <c r="I102" s="3"/>
      <c r="J102" s="5" t="s">
        <v>24</v>
      </c>
      <c r="K102" s="11"/>
    </row>
    <row r="103" spans="1:11" s="8" customFormat="1" ht="30" x14ac:dyDescent="0.25">
      <c r="A103" s="34" t="s">
        <v>27</v>
      </c>
      <c r="B103" s="34"/>
      <c r="C103" s="34" t="s">
        <v>26</v>
      </c>
      <c r="D103" s="3">
        <v>10000000</v>
      </c>
      <c r="E103" s="19" t="s">
        <v>187</v>
      </c>
      <c r="F103" s="19" t="s">
        <v>188</v>
      </c>
      <c r="G103" s="37">
        <v>1</v>
      </c>
      <c r="H103" s="3">
        <v>10000000</v>
      </c>
      <c r="I103" s="3"/>
      <c r="J103" s="5" t="s">
        <v>24</v>
      </c>
      <c r="K103" s="11"/>
    </row>
    <row r="104" spans="1:11" s="8" customFormat="1" ht="45" x14ac:dyDescent="0.25">
      <c r="A104" s="34" t="s">
        <v>28</v>
      </c>
      <c r="B104" s="34"/>
      <c r="C104" s="34" t="s">
        <v>14</v>
      </c>
      <c r="D104" s="3">
        <v>15000000</v>
      </c>
      <c r="E104" s="14" t="s">
        <v>141</v>
      </c>
      <c r="F104" s="14" t="s">
        <v>141</v>
      </c>
      <c r="G104" s="37">
        <v>1</v>
      </c>
      <c r="H104" s="3">
        <v>15000000</v>
      </c>
      <c r="I104" s="3"/>
      <c r="J104" s="5" t="s">
        <v>24</v>
      </c>
      <c r="K104" s="11"/>
    </row>
    <row r="105" spans="1:11" s="8" customFormat="1" ht="30" x14ac:dyDescent="0.25">
      <c r="A105" s="34" t="s">
        <v>29</v>
      </c>
      <c r="B105" s="34"/>
      <c r="C105" s="34" t="s">
        <v>14</v>
      </c>
      <c r="D105" s="3">
        <v>5000000</v>
      </c>
      <c r="E105" s="20" t="s">
        <v>189</v>
      </c>
      <c r="F105" s="19" t="s">
        <v>190</v>
      </c>
      <c r="G105" s="37">
        <v>1</v>
      </c>
      <c r="H105" s="3">
        <v>5000000</v>
      </c>
      <c r="I105" s="3"/>
      <c r="J105" s="5" t="s">
        <v>24</v>
      </c>
      <c r="K105" s="11"/>
    </row>
    <row r="106" spans="1:11" s="8" customFormat="1" ht="45" x14ac:dyDescent="0.25">
      <c r="A106" s="34" t="s">
        <v>33</v>
      </c>
      <c r="B106" s="34"/>
      <c r="C106" s="34" t="s">
        <v>34</v>
      </c>
      <c r="D106" s="3">
        <v>5000000</v>
      </c>
      <c r="E106" s="19" t="s">
        <v>191</v>
      </c>
      <c r="F106" s="19" t="s">
        <v>192</v>
      </c>
      <c r="G106" s="37">
        <v>1</v>
      </c>
      <c r="H106" s="3">
        <v>5000000</v>
      </c>
      <c r="I106" s="3"/>
      <c r="J106" s="5" t="s">
        <v>24</v>
      </c>
      <c r="K106" s="11"/>
    </row>
    <row r="107" spans="1:11" s="8" customFormat="1" ht="45" x14ac:dyDescent="0.25">
      <c r="A107" s="34" t="s">
        <v>35</v>
      </c>
      <c r="B107" s="34"/>
      <c r="C107" s="34" t="s">
        <v>36</v>
      </c>
      <c r="D107" s="3">
        <v>5000000</v>
      </c>
      <c r="E107" s="19" t="s">
        <v>188</v>
      </c>
      <c r="F107" s="19" t="s">
        <v>193</v>
      </c>
      <c r="G107" s="37">
        <v>1</v>
      </c>
      <c r="H107" s="3">
        <v>5000000</v>
      </c>
      <c r="I107" s="3"/>
      <c r="J107" s="5" t="s">
        <v>24</v>
      </c>
      <c r="K107" s="11"/>
    </row>
    <row r="108" spans="1:11" s="8" customFormat="1" ht="45" x14ac:dyDescent="0.25">
      <c r="A108" s="34" t="s">
        <v>37</v>
      </c>
      <c r="B108" s="34"/>
      <c r="C108" s="34" t="s">
        <v>38</v>
      </c>
      <c r="D108" s="3">
        <v>5000000</v>
      </c>
      <c r="E108" s="19" t="s">
        <v>194</v>
      </c>
      <c r="F108" s="19" t="s">
        <v>195</v>
      </c>
      <c r="G108" s="37">
        <v>1</v>
      </c>
      <c r="H108" s="3">
        <v>5000000</v>
      </c>
      <c r="I108" s="3"/>
      <c r="J108" s="5" t="s">
        <v>24</v>
      </c>
      <c r="K108" s="11"/>
    </row>
    <row r="109" spans="1:11" s="8" customFormat="1" ht="45" x14ac:dyDescent="0.25">
      <c r="A109" s="34" t="s">
        <v>39</v>
      </c>
      <c r="B109" s="34"/>
      <c r="C109" s="34" t="s">
        <v>40</v>
      </c>
      <c r="D109" s="3">
        <v>5000000</v>
      </c>
      <c r="E109" s="19" t="s">
        <v>188</v>
      </c>
      <c r="F109" s="19" t="s">
        <v>193</v>
      </c>
      <c r="G109" s="37">
        <v>1</v>
      </c>
      <c r="H109" s="3">
        <v>5000000</v>
      </c>
      <c r="I109" s="3"/>
      <c r="J109" s="5" t="s">
        <v>24</v>
      </c>
      <c r="K109" s="11"/>
    </row>
    <row r="110" spans="1:11" s="8" customFormat="1" ht="45" x14ac:dyDescent="0.25">
      <c r="A110" s="34" t="s">
        <v>41</v>
      </c>
      <c r="B110" s="34"/>
      <c r="C110" s="34" t="s">
        <v>42</v>
      </c>
      <c r="D110" s="3">
        <v>5000000</v>
      </c>
      <c r="E110" s="19" t="s">
        <v>188</v>
      </c>
      <c r="F110" s="19" t="s">
        <v>193</v>
      </c>
      <c r="G110" s="37">
        <v>1</v>
      </c>
      <c r="H110" s="3">
        <v>5000000</v>
      </c>
      <c r="I110" s="3"/>
      <c r="J110" s="5" t="s">
        <v>24</v>
      </c>
      <c r="K110" s="11"/>
    </row>
    <row r="111" spans="1:11" s="8" customFormat="1" ht="45" x14ac:dyDescent="0.25">
      <c r="A111" s="34" t="s">
        <v>43</v>
      </c>
      <c r="B111" s="34"/>
      <c r="C111" s="34" t="s">
        <v>44</v>
      </c>
      <c r="D111" s="3">
        <v>5000000</v>
      </c>
      <c r="E111" s="19" t="s">
        <v>188</v>
      </c>
      <c r="F111" s="19" t="s">
        <v>193</v>
      </c>
      <c r="G111" s="37">
        <v>1</v>
      </c>
      <c r="H111" s="3">
        <v>5000000</v>
      </c>
      <c r="I111" s="3"/>
      <c r="J111" s="5" t="s">
        <v>24</v>
      </c>
      <c r="K111" s="11"/>
    </row>
    <row r="112" spans="1:11" s="8" customFormat="1" ht="30" x14ac:dyDescent="0.25">
      <c r="A112" s="34" t="s">
        <v>45</v>
      </c>
      <c r="B112" s="34"/>
      <c r="C112" s="34" t="s">
        <v>46</v>
      </c>
      <c r="D112" s="3">
        <v>5000000</v>
      </c>
      <c r="E112" s="19" t="s">
        <v>188</v>
      </c>
      <c r="F112" s="19" t="s">
        <v>193</v>
      </c>
      <c r="G112" s="37">
        <v>1</v>
      </c>
      <c r="H112" s="3">
        <v>5000000</v>
      </c>
      <c r="I112" s="3"/>
      <c r="J112" s="5" t="s">
        <v>24</v>
      </c>
      <c r="K112" s="11"/>
    </row>
    <row r="113" spans="1:11" s="8" customFormat="1" ht="30" x14ac:dyDescent="0.25">
      <c r="A113" s="34" t="s">
        <v>47</v>
      </c>
      <c r="B113" s="34"/>
      <c r="C113" s="34" t="s">
        <v>48</v>
      </c>
      <c r="D113" s="3">
        <v>5000000</v>
      </c>
      <c r="E113" s="19" t="s">
        <v>188</v>
      </c>
      <c r="F113" s="19" t="s">
        <v>193</v>
      </c>
      <c r="G113" s="37">
        <v>1</v>
      </c>
      <c r="H113" s="3">
        <v>5000000</v>
      </c>
      <c r="I113" s="3"/>
      <c r="J113" s="5" t="s">
        <v>24</v>
      </c>
      <c r="K113" s="11"/>
    </row>
    <row r="114" spans="1:11" s="8" customFormat="1" ht="30" x14ac:dyDescent="0.25">
      <c r="A114" s="34" t="s">
        <v>49</v>
      </c>
      <c r="B114" s="34"/>
      <c r="C114" s="34" t="s">
        <v>50</v>
      </c>
      <c r="D114" s="3">
        <v>5000000</v>
      </c>
      <c r="E114" s="19" t="s">
        <v>188</v>
      </c>
      <c r="F114" s="19" t="s">
        <v>193</v>
      </c>
      <c r="G114" s="37">
        <v>1</v>
      </c>
      <c r="H114" s="3">
        <v>5000000</v>
      </c>
      <c r="I114" s="3"/>
      <c r="J114" s="5" t="s">
        <v>24</v>
      </c>
      <c r="K114" s="11"/>
    </row>
    <row r="115" spans="1:11" s="8" customFormat="1" ht="30" x14ac:dyDescent="0.25">
      <c r="A115" s="34" t="s">
        <v>51</v>
      </c>
      <c r="B115" s="34"/>
      <c r="C115" s="34" t="s">
        <v>52</v>
      </c>
      <c r="D115" s="3">
        <v>5000000</v>
      </c>
      <c r="E115" s="19" t="s">
        <v>188</v>
      </c>
      <c r="F115" s="19" t="s">
        <v>193</v>
      </c>
      <c r="G115" s="37">
        <v>1</v>
      </c>
      <c r="H115" s="3">
        <v>5000000</v>
      </c>
      <c r="I115" s="3"/>
      <c r="J115" s="5" t="s">
        <v>24</v>
      </c>
      <c r="K115" s="11"/>
    </row>
    <row r="116" spans="1:11" s="8" customFormat="1" ht="30" x14ac:dyDescent="0.25">
      <c r="A116" s="34" t="s">
        <v>53</v>
      </c>
      <c r="B116" s="34"/>
      <c r="C116" s="34" t="s">
        <v>54</v>
      </c>
      <c r="D116" s="3">
        <v>20000000</v>
      </c>
      <c r="E116" s="19" t="s">
        <v>196</v>
      </c>
      <c r="F116" s="19" t="s">
        <v>191</v>
      </c>
      <c r="G116" s="37">
        <v>1</v>
      </c>
      <c r="H116" s="3">
        <v>20000000</v>
      </c>
      <c r="I116" s="3"/>
      <c r="J116" s="5" t="s">
        <v>24</v>
      </c>
      <c r="K116" s="11"/>
    </row>
    <row r="117" spans="1:11" s="8" customFormat="1" ht="45" x14ac:dyDescent="0.25">
      <c r="A117" s="34" t="s">
        <v>55</v>
      </c>
      <c r="B117" s="34"/>
      <c r="C117" s="34" t="s">
        <v>11</v>
      </c>
      <c r="D117" s="3">
        <v>300000</v>
      </c>
      <c r="E117" s="14" t="s">
        <v>141</v>
      </c>
      <c r="F117" s="14" t="s">
        <v>141</v>
      </c>
      <c r="G117" s="37">
        <v>1</v>
      </c>
      <c r="H117" s="3">
        <v>300000</v>
      </c>
      <c r="I117" s="3"/>
      <c r="J117" s="5" t="s">
        <v>24</v>
      </c>
      <c r="K117" s="11"/>
    </row>
    <row r="118" spans="1:11" s="8" customFormat="1" ht="45" x14ac:dyDescent="0.25">
      <c r="A118" s="34" t="s">
        <v>56</v>
      </c>
      <c r="B118" s="34"/>
      <c r="C118" s="34" t="s">
        <v>57</v>
      </c>
      <c r="D118" s="3">
        <v>500000</v>
      </c>
      <c r="E118" s="19" t="s">
        <v>198</v>
      </c>
      <c r="F118" s="19" t="s">
        <v>197</v>
      </c>
      <c r="G118" s="37">
        <v>1</v>
      </c>
      <c r="H118" s="3">
        <v>500000</v>
      </c>
      <c r="I118" s="3"/>
      <c r="J118" s="5" t="s">
        <v>24</v>
      </c>
      <c r="K118" s="11"/>
    </row>
    <row r="119" spans="1:11" s="8" customFormat="1" ht="60" x14ac:dyDescent="0.25">
      <c r="A119" s="34" t="s">
        <v>58</v>
      </c>
      <c r="B119" s="34"/>
      <c r="C119" s="34" t="s">
        <v>11</v>
      </c>
      <c r="D119" s="3">
        <v>3500000</v>
      </c>
      <c r="E119" s="14" t="s">
        <v>141</v>
      </c>
      <c r="F119" s="14" t="s">
        <v>141</v>
      </c>
      <c r="G119" s="37">
        <f t="shared" ref="G119:G123" si="3">+H119/D119</f>
        <v>1</v>
      </c>
      <c r="H119" s="3">
        <v>3500000</v>
      </c>
      <c r="I119" s="3"/>
      <c r="J119" s="5" t="s">
        <v>24</v>
      </c>
      <c r="K119" s="11"/>
    </row>
    <row r="120" spans="1:11" s="8" customFormat="1" x14ac:dyDescent="0.25">
      <c r="A120" s="34" t="s">
        <v>60</v>
      </c>
      <c r="B120" s="34"/>
      <c r="C120" s="34" t="s">
        <v>61</v>
      </c>
      <c r="D120" s="3">
        <v>170000</v>
      </c>
      <c r="E120" s="14" t="s">
        <v>141</v>
      </c>
      <c r="F120" s="14" t="s">
        <v>141</v>
      </c>
      <c r="G120" s="37">
        <f t="shared" si="3"/>
        <v>1</v>
      </c>
      <c r="H120" s="3">
        <v>170000</v>
      </c>
      <c r="I120" s="3"/>
      <c r="J120" s="5" t="s">
        <v>24</v>
      </c>
      <c r="K120" s="11"/>
    </row>
    <row r="121" spans="1:11" s="8" customFormat="1" ht="45" x14ac:dyDescent="0.25">
      <c r="A121" s="34" t="s">
        <v>62</v>
      </c>
      <c r="B121" s="34"/>
      <c r="C121" s="34" t="s">
        <v>63</v>
      </c>
      <c r="D121" s="3">
        <v>200000</v>
      </c>
      <c r="E121" s="19" t="s">
        <v>199</v>
      </c>
      <c r="F121" s="19" t="s">
        <v>200</v>
      </c>
      <c r="G121" s="37">
        <f t="shared" si="3"/>
        <v>1</v>
      </c>
      <c r="H121" s="3">
        <v>200000</v>
      </c>
      <c r="I121" s="3"/>
      <c r="J121" s="5" t="s">
        <v>24</v>
      </c>
      <c r="K121" s="11"/>
    </row>
    <row r="122" spans="1:11" s="8" customFormat="1" ht="45" x14ac:dyDescent="0.25">
      <c r="A122" s="34" t="s">
        <v>72</v>
      </c>
      <c r="B122" s="34"/>
      <c r="C122" s="34" t="s">
        <v>11</v>
      </c>
      <c r="D122" s="3">
        <v>499800</v>
      </c>
      <c r="E122" s="14">
        <v>41640</v>
      </c>
      <c r="F122" s="14">
        <v>41791</v>
      </c>
      <c r="G122" s="37">
        <f t="shared" si="3"/>
        <v>1</v>
      </c>
      <c r="H122" s="3">
        <v>499800</v>
      </c>
      <c r="I122" s="3"/>
      <c r="J122" s="5" t="s">
        <v>24</v>
      </c>
      <c r="K122" s="11"/>
    </row>
    <row r="123" spans="1:11" s="8" customFormat="1" ht="45" x14ac:dyDescent="0.25">
      <c r="A123" s="34" t="s">
        <v>64</v>
      </c>
      <c r="B123" s="34"/>
      <c r="C123" s="34" t="s">
        <v>11</v>
      </c>
      <c r="D123" s="3">
        <v>1000100</v>
      </c>
      <c r="E123" s="14" t="s">
        <v>141</v>
      </c>
      <c r="F123" s="14" t="s">
        <v>141</v>
      </c>
      <c r="G123" s="37">
        <f t="shared" si="3"/>
        <v>1</v>
      </c>
      <c r="H123" s="3">
        <v>1000100</v>
      </c>
      <c r="I123" s="3"/>
      <c r="J123" s="5" t="s">
        <v>24</v>
      </c>
      <c r="K123" s="11"/>
    </row>
    <row r="124" spans="1:11" s="8" customFormat="1" ht="30" x14ac:dyDescent="0.25">
      <c r="A124" s="34" t="s">
        <v>65</v>
      </c>
      <c r="B124" s="34"/>
      <c r="C124" s="34" t="s">
        <v>66</v>
      </c>
      <c r="D124" s="3">
        <v>100000</v>
      </c>
      <c r="E124" s="14" t="s">
        <v>141</v>
      </c>
      <c r="F124" s="14" t="s">
        <v>141</v>
      </c>
      <c r="G124" s="37">
        <v>1</v>
      </c>
      <c r="H124" s="3">
        <v>100000</v>
      </c>
      <c r="I124" s="3"/>
      <c r="J124" s="5" t="s">
        <v>24</v>
      </c>
      <c r="K124" s="11"/>
    </row>
    <row r="125" spans="1:11" s="8" customFormat="1" ht="45" x14ac:dyDescent="0.25">
      <c r="A125" s="34" t="s">
        <v>67</v>
      </c>
      <c r="B125" s="34"/>
      <c r="C125" s="34" t="s">
        <v>66</v>
      </c>
      <c r="D125" s="3">
        <v>5000000</v>
      </c>
      <c r="E125" s="19" t="s">
        <v>201</v>
      </c>
      <c r="F125" s="19" t="s">
        <v>202</v>
      </c>
      <c r="G125" s="37">
        <v>1</v>
      </c>
      <c r="H125" s="3">
        <f>4950000+50000</f>
        <v>5000000</v>
      </c>
      <c r="I125" s="3"/>
      <c r="J125" s="5" t="s">
        <v>24</v>
      </c>
      <c r="K125" s="11"/>
    </row>
    <row r="126" spans="1:11" s="8" customFormat="1" ht="30" x14ac:dyDescent="0.25">
      <c r="A126" s="34" t="s">
        <v>68</v>
      </c>
      <c r="B126" s="34"/>
      <c r="C126" s="34" t="s">
        <v>66</v>
      </c>
      <c r="D126" s="3">
        <v>1000000</v>
      </c>
      <c r="E126" s="14" t="s">
        <v>141</v>
      </c>
      <c r="F126" s="14" t="s">
        <v>141</v>
      </c>
      <c r="G126" s="37" t="s">
        <v>233</v>
      </c>
      <c r="H126" s="3">
        <v>1000000</v>
      </c>
      <c r="I126" s="3"/>
      <c r="J126" s="5" t="s">
        <v>24</v>
      </c>
      <c r="K126" s="11"/>
    </row>
    <row r="127" spans="1:11" s="8" customFormat="1" ht="30" x14ac:dyDescent="0.25">
      <c r="A127" s="34" t="s">
        <v>69</v>
      </c>
      <c r="B127" s="34"/>
      <c r="C127" s="34" t="s">
        <v>66</v>
      </c>
      <c r="D127" s="3">
        <v>500000</v>
      </c>
      <c r="E127" s="14" t="s">
        <v>141</v>
      </c>
      <c r="F127" s="14" t="s">
        <v>141</v>
      </c>
      <c r="G127" s="37">
        <v>1</v>
      </c>
      <c r="H127" s="3">
        <v>500000</v>
      </c>
      <c r="I127" s="3"/>
      <c r="J127" s="5" t="s">
        <v>24</v>
      </c>
      <c r="K127" s="11"/>
    </row>
    <row r="128" spans="1:11" s="8" customFormat="1" ht="45" x14ac:dyDescent="0.25">
      <c r="A128" s="34" t="s">
        <v>70</v>
      </c>
      <c r="B128" s="34"/>
      <c r="C128" s="34" t="s">
        <v>11</v>
      </c>
      <c r="D128" s="3">
        <v>1306000</v>
      </c>
      <c r="E128" s="14">
        <v>40544</v>
      </c>
      <c r="F128" s="19" t="s">
        <v>164</v>
      </c>
      <c r="G128" s="37">
        <v>1</v>
      </c>
      <c r="H128" s="3">
        <v>1306000</v>
      </c>
      <c r="I128" s="3"/>
      <c r="J128" s="5" t="s">
        <v>24</v>
      </c>
      <c r="K128" s="11"/>
    </row>
    <row r="129" spans="1:11" ht="9" customHeight="1" x14ac:dyDescent="0.25"/>
    <row r="130" spans="1:11" ht="30.75" customHeight="1" x14ac:dyDescent="0.25">
      <c r="A130" s="43" t="s">
        <v>108</v>
      </c>
      <c r="B130" s="43"/>
      <c r="C130" s="43"/>
      <c r="D130" s="43"/>
      <c r="E130" s="43"/>
      <c r="F130" s="43"/>
      <c r="G130" s="43"/>
      <c r="H130" s="43"/>
      <c r="I130" s="43"/>
      <c r="J130" s="43"/>
    </row>
    <row r="132" spans="1:11" x14ac:dyDescent="0.25">
      <c r="A132" s="2" t="s">
        <v>8</v>
      </c>
      <c r="D132" s="44" t="s">
        <v>8</v>
      </c>
      <c r="E132" s="44"/>
      <c r="F132" s="44"/>
      <c r="G132" s="44"/>
      <c r="H132" s="1" t="s">
        <v>237</v>
      </c>
    </row>
    <row r="133" spans="1:11" x14ac:dyDescent="0.25">
      <c r="D133" s="2"/>
      <c r="E133" s="18"/>
      <c r="F133" s="18"/>
    </row>
    <row r="134" spans="1:11" s="10" customFormat="1" x14ac:dyDescent="0.25">
      <c r="A134" s="22" t="s">
        <v>239</v>
      </c>
      <c r="B134" s="39"/>
      <c r="D134" s="45" t="s">
        <v>243</v>
      </c>
      <c r="E134" s="45"/>
      <c r="F134" s="45"/>
      <c r="G134" s="45"/>
      <c r="H134" s="6"/>
      <c r="I134" s="45" t="s">
        <v>10</v>
      </c>
      <c r="J134" s="45"/>
      <c r="K134" s="12"/>
    </row>
    <row r="135" spans="1:11" s="11" customFormat="1" x14ac:dyDescent="0.25">
      <c r="A135" s="23" t="s">
        <v>238</v>
      </c>
      <c r="B135" s="38"/>
      <c r="C135" s="2"/>
      <c r="D135" s="40" t="s">
        <v>244</v>
      </c>
      <c r="E135" s="40"/>
      <c r="F135" s="40"/>
      <c r="G135" s="40"/>
      <c r="H135" s="1"/>
      <c r="I135" s="41" t="s">
        <v>9</v>
      </c>
      <c r="J135" s="41"/>
    </row>
  </sheetData>
  <mergeCells count="50">
    <mergeCell ref="D135:G135"/>
    <mergeCell ref="I135:J135"/>
    <mergeCell ref="A100:A101"/>
    <mergeCell ref="C100:C101"/>
    <mergeCell ref="A130:J130"/>
    <mergeCell ref="D132:G132"/>
    <mergeCell ref="D134:G134"/>
    <mergeCell ref="I134:J134"/>
    <mergeCell ref="A88:A91"/>
    <mergeCell ref="C88:C91"/>
    <mergeCell ref="A92:A93"/>
    <mergeCell ref="C92:C93"/>
    <mergeCell ref="A95:A97"/>
    <mergeCell ref="C95:C97"/>
    <mergeCell ref="H34:H36"/>
    <mergeCell ref="A86:A87"/>
    <mergeCell ref="C86:C87"/>
    <mergeCell ref="J34:J36"/>
    <mergeCell ref="A42:A43"/>
    <mergeCell ref="A50:A52"/>
    <mergeCell ref="C50:C52"/>
    <mergeCell ref="A57:A59"/>
    <mergeCell ref="C57:C59"/>
    <mergeCell ref="I34:I36"/>
    <mergeCell ref="A66:A67"/>
    <mergeCell ref="A70:A71"/>
    <mergeCell ref="C70:C71"/>
    <mergeCell ref="A74:A75"/>
    <mergeCell ref="C74:C75"/>
    <mergeCell ref="A17:A18"/>
    <mergeCell ref="A29:A33"/>
    <mergeCell ref="A34:A36"/>
    <mergeCell ref="D34:D36"/>
    <mergeCell ref="G34:G36"/>
    <mergeCell ref="A25:A28"/>
    <mergeCell ref="C25:C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10:A14"/>
    <mergeCell ref="C10:C14"/>
    <mergeCell ref="J13:J14"/>
  </mergeCells>
  <pageMargins left="0.25" right="0.26" top="0.51" bottom="0.5" header="0.3" footer="0.3"/>
  <pageSetup scale="69" orientation="portrait" horizontalDpi="4294967294" verticalDpi="4294967293" r:id="rId1"/>
  <headerFooter>
    <oddFooter>&amp;CPage &amp;P of &amp;N</oddFooter>
  </headerFooter>
  <rowBreaks count="3" manualBreakCount="3">
    <brk id="33" max="9" man="1"/>
    <brk id="81" max="9" man="1"/>
    <brk id="10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1ST QTR</vt:lpstr>
      <vt:lpstr>2ND QTR</vt:lpstr>
      <vt:lpstr>'1ST QTR'!Print_Area</vt:lpstr>
      <vt:lpstr>'2ND QTR'!Print_Area</vt:lpstr>
      <vt:lpstr>'1ST QTR'!Print_Titles</vt:lpstr>
      <vt:lpstr>'2ND QTR'!Print_Titles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CACCO-Bangs</dc:creator>
  <cp:lastModifiedBy>CACCO</cp:lastModifiedBy>
  <cp:lastPrinted>2022-06-16T01:23:16Z</cp:lastPrinted>
  <dcterms:created xsi:type="dcterms:W3CDTF">2015-02-03T06:57:26Z</dcterms:created>
  <dcterms:modified xsi:type="dcterms:W3CDTF">2022-07-25T08:08:12Z</dcterms:modified>
</cp:coreProperties>
</file>